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drawings/drawing18.xml" ContentType="application/vnd.openxmlformats-officedocument.drawing+xml"/>
  <Override PartName="/xl/worksheets/sheet17.xml" ContentType="application/vnd.openxmlformats-officedocument.spreadsheetml.worksheet+xml"/>
  <Override PartName="/xl/drawings/drawing1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9.xml" ContentType="application/vnd.openxmlformats-officedocument.drawingml.chartshapes+xml"/>
  <Default Extension="jpeg" ContentType="image/jpeg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65431" windowWidth="9540" windowHeight="5280" tabRatio="995" activeTab="0"/>
  </bookViews>
  <sheets>
    <sheet name="C1" sheetId="1" r:id="rId1"/>
    <sheet name="C2" sheetId="2" r:id="rId2"/>
    <sheet name="C3" sheetId="3" r:id="rId3"/>
    <sheet name="C4_5" sheetId="4" r:id="rId4"/>
    <sheet name="C6_7" sheetId="5" r:id="rId5"/>
    <sheet name="C8-9_10" sheetId="6" r:id="rId6"/>
    <sheet name="C11_12" sheetId="7" r:id="rId7"/>
    <sheet name="C13_14" sheetId="8" r:id="rId8"/>
    <sheet name="C15" sheetId="9" r:id="rId9"/>
    <sheet name="C16-17" sheetId="10" r:id="rId10"/>
    <sheet name="C18_19" sheetId="11" r:id="rId11"/>
    <sheet name="C20" sheetId="12" r:id="rId12"/>
    <sheet name="C21" sheetId="13" r:id="rId13"/>
    <sheet name="C22-23-24" sheetId="14" r:id="rId14"/>
    <sheet name="C25-26" sheetId="15" r:id="rId15"/>
    <sheet name="C27" sheetId="16" r:id="rId16"/>
    <sheet name="C28-29" sheetId="17" r:id="rId17"/>
    <sheet name="C30" sheetId="18" r:id="rId18"/>
    <sheet name="C31" sheetId="19" r:id="rId19"/>
    <sheet name="C32-33" sheetId="20" r:id="rId20"/>
  </sheets>
  <definedNames>
    <definedName name="_xlnm.Print_Area" localSheetId="1">'C2'!$A$1:$G$43</definedName>
    <definedName name="_xlnm.Print_Area" localSheetId="12">'C21'!$A$1:$I$47</definedName>
    <definedName name="_xlnm.Print_Area" localSheetId="16">'C28-29'!$A$1:$G$53</definedName>
    <definedName name="_xlnm.Print_Area" localSheetId="2">'C3'!$A$1:$I$37</definedName>
    <definedName name="_xlnm.Print_Area" localSheetId="3">'C4_5'!$A$1:$H$43</definedName>
    <definedName name="_xlnm.Print_Area" localSheetId="5">'C8-9_10'!$A$1:$J$40</definedName>
  </definedNames>
  <calcPr fullCalcOnLoad="1"/>
</workbook>
</file>

<file path=xl/sharedStrings.xml><?xml version="1.0" encoding="utf-8"?>
<sst xmlns="http://schemas.openxmlformats.org/spreadsheetml/2006/main" count="692" uniqueCount="327">
  <si>
    <t>CUADRO 1</t>
  </si>
  <si>
    <t xml:space="preserve"> No. Reso-lución</t>
  </si>
  <si>
    <t>Sector, Ocupación o Rama de Actividad</t>
  </si>
  <si>
    <t>CUADRO 10</t>
  </si>
  <si>
    <t>Sector de Actividad</t>
  </si>
  <si>
    <t>Empresas</t>
  </si>
  <si>
    <t>Total Trabajadores</t>
  </si>
  <si>
    <t>Hombre</t>
  </si>
  <si>
    <t>Mujer</t>
  </si>
  <si>
    <t>No.</t>
  </si>
  <si>
    <t>%</t>
  </si>
  <si>
    <t>Industria</t>
  </si>
  <si>
    <t>Total</t>
  </si>
  <si>
    <t>CUADRO 2</t>
  </si>
  <si>
    <t>Ocupación</t>
  </si>
  <si>
    <t>CUADRO 3</t>
  </si>
  <si>
    <t xml:space="preserve">No. </t>
  </si>
  <si>
    <t>CUADRO 4</t>
  </si>
  <si>
    <t>Régimen Producción</t>
  </si>
  <si>
    <t>S i n d i c a t o s</t>
  </si>
  <si>
    <t>Federaciones</t>
  </si>
  <si>
    <t>Rama de Actividad</t>
  </si>
  <si>
    <t>Zona Franca</t>
  </si>
  <si>
    <t>-</t>
  </si>
  <si>
    <t>No Zona Franca</t>
  </si>
  <si>
    <t>CUADRO 5</t>
  </si>
  <si>
    <t>Instalación y Mantenimiento Eléctrico</t>
  </si>
  <si>
    <t>Refrigeración y Aire Acondicionado</t>
  </si>
  <si>
    <t>Ebanista</t>
  </si>
  <si>
    <t>Edad</t>
  </si>
  <si>
    <t>CUADRO 6</t>
  </si>
  <si>
    <t>CONTRATOS DE EXTRANJEROS APROBADOS SEGUN PAIS DE PROCEDENCIA</t>
  </si>
  <si>
    <t>País</t>
  </si>
  <si>
    <t>España</t>
  </si>
  <si>
    <t>Cuba</t>
  </si>
  <si>
    <t>Estados Unidos</t>
  </si>
  <si>
    <t>Italia</t>
  </si>
  <si>
    <t>Colombia</t>
  </si>
  <si>
    <t>Francia</t>
  </si>
  <si>
    <t>Alemania</t>
  </si>
  <si>
    <t>México</t>
  </si>
  <si>
    <t>Venezuela</t>
  </si>
  <si>
    <t>Inglaterra</t>
  </si>
  <si>
    <t>Argentina</t>
  </si>
  <si>
    <t>Bélgica</t>
  </si>
  <si>
    <t>Corea</t>
  </si>
  <si>
    <t>Guatemala</t>
  </si>
  <si>
    <t>Brasil</t>
  </si>
  <si>
    <t>Chile</t>
  </si>
  <si>
    <t>Ecuador</t>
  </si>
  <si>
    <t>Bulgaria</t>
  </si>
  <si>
    <t>Filipinas</t>
  </si>
  <si>
    <t>Honduras</t>
  </si>
  <si>
    <t>CUADRO 7</t>
  </si>
  <si>
    <t>SUSPENSION DE LOS EFECTOS DEL CONTRATO DE TRABAJO APROBADAS SEGUN CAUSAS</t>
  </si>
  <si>
    <t>Causas</t>
  </si>
  <si>
    <t>Establecimientos</t>
  </si>
  <si>
    <t>No</t>
  </si>
  <si>
    <t>Exceso de Producción</t>
  </si>
  <si>
    <t>Caso fortuito o fuerza mayor</t>
  </si>
  <si>
    <t>Incosteabilidad</t>
  </si>
  <si>
    <t>Falta de fondos</t>
  </si>
  <si>
    <t>Falta materia Prima</t>
  </si>
  <si>
    <t xml:space="preserve">Total </t>
  </si>
  <si>
    <t>CUADRO 8</t>
  </si>
  <si>
    <t>Régimen de Producción</t>
  </si>
  <si>
    <t>Produccion</t>
  </si>
  <si>
    <t>CUADRO 9</t>
  </si>
  <si>
    <t>Resultado</t>
  </si>
  <si>
    <t>CUADRO 12</t>
  </si>
  <si>
    <t>CUADRO 13</t>
  </si>
  <si>
    <t>CUADRO 14</t>
  </si>
  <si>
    <t>RAMA DE ACTIVIDAD</t>
  </si>
  <si>
    <t>TOTAL TRABAJADORES</t>
  </si>
  <si>
    <t>HOMBRE</t>
  </si>
  <si>
    <t>MUJER</t>
  </si>
  <si>
    <t>Agricultura</t>
  </si>
  <si>
    <t xml:space="preserve">Industria      </t>
  </si>
  <si>
    <t xml:space="preserve">Electricidad  </t>
  </si>
  <si>
    <t xml:space="preserve">Construccion </t>
  </si>
  <si>
    <t xml:space="preserve">Comercio      </t>
  </si>
  <si>
    <t xml:space="preserve">Transporte     </t>
  </si>
  <si>
    <t xml:space="preserve">Servicios        </t>
  </si>
  <si>
    <t>TOTAL</t>
  </si>
  <si>
    <t>CUADRO 15</t>
  </si>
  <si>
    <t>REGIMEN DE PRODUCCION</t>
  </si>
  <si>
    <t>CUADRO 16</t>
  </si>
  <si>
    <t>EMPRESAS</t>
  </si>
  <si>
    <t xml:space="preserve">Establec. Financieros </t>
  </si>
  <si>
    <t>CUADRO 17</t>
  </si>
  <si>
    <t>LOCALIDAD</t>
  </si>
  <si>
    <t>Distrito Nacional</t>
  </si>
  <si>
    <t>Otras Localidades</t>
  </si>
  <si>
    <t>Total Pais</t>
  </si>
  <si>
    <t>CUADRO 18</t>
  </si>
  <si>
    <t>CUADRO 19</t>
  </si>
  <si>
    <t>Localidad</t>
  </si>
  <si>
    <t>San Pedro de Macoris</t>
  </si>
  <si>
    <t>Haina</t>
  </si>
  <si>
    <t>Barahona</t>
  </si>
  <si>
    <t xml:space="preserve">Mao, Valverde </t>
  </si>
  <si>
    <t>Bani</t>
  </si>
  <si>
    <t>Puerto Plata</t>
  </si>
  <si>
    <t>Jarabacoa</t>
  </si>
  <si>
    <t xml:space="preserve">Santiago </t>
  </si>
  <si>
    <t>La Vega</t>
  </si>
  <si>
    <t>La Romana</t>
  </si>
  <si>
    <t>Villa Altagracia</t>
  </si>
  <si>
    <t>Hato Mayor</t>
  </si>
  <si>
    <t xml:space="preserve">LABOR DE INSPECCIÓN DEL TRABAJO POR COBERTURA GEOGRÁFICA, SEGÚN TIPO DE ACTIVIDAD                                                                               </t>
  </si>
  <si>
    <t>TOTAL GENERAL</t>
  </si>
  <si>
    <t>DISTRITO NACIONAL</t>
  </si>
  <si>
    <t>RESTO DEL PAIS</t>
  </si>
  <si>
    <t>TIPO DE ACTIVIDAD</t>
  </si>
  <si>
    <t>INSPECCION (1) :</t>
  </si>
  <si>
    <t xml:space="preserve">   a) Regulares</t>
  </si>
  <si>
    <t xml:space="preserve">   b) Especiales</t>
  </si>
  <si>
    <t>ACTAS LEVANTADAS   :</t>
  </si>
  <si>
    <t xml:space="preserve">   a) De Apercibimiento</t>
  </si>
  <si>
    <t xml:space="preserve">   b) De Infracción</t>
  </si>
  <si>
    <t>COMPROBACIONES                        EFECTUADAS:</t>
  </si>
  <si>
    <t xml:space="preserve">   b) De Planillas Personal Fijo</t>
  </si>
  <si>
    <t>Pendientes</t>
  </si>
  <si>
    <t xml:space="preserve"> </t>
  </si>
  <si>
    <t>SALARIOS MINIMOS: TARIFAS APROBADAS  DURANTE EL AÑO SEGUN SECTOR, OCUPACION O RAMA DE ACTIVIDAD DEL TRABAJADOR</t>
  </si>
  <si>
    <t>Electricista</t>
  </si>
  <si>
    <t>14 -16</t>
  </si>
  <si>
    <t>17 -19</t>
  </si>
  <si>
    <t>20 -22</t>
  </si>
  <si>
    <t>23 - 25</t>
  </si>
  <si>
    <t>Australia</t>
  </si>
  <si>
    <t>Uruguay</t>
  </si>
  <si>
    <t>Aprobados</t>
  </si>
  <si>
    <t>Rechazados</t>
  </si>
  <si>
    <t>Construcción</t>
  </si>
  <si>
    <t>Eslovenia</t>
  </si>
  <si>
    <t>Perú</t>
  </si>
  <si>
    <t>Salcedo</t>
  </si>
  <si>
    <t>Moca. Espaillat</t>
  </si>
  <si>
    <t>San Francisco de Macoris, Duarte</t>
  </si>
  <si>
    <t>Total de Organizaciones</t>
  </si>
  <si>
    <t>REGISTRO DE ORGANIZACIONES: FEDERACIONES Y SINDICATOS 
POR TIPO SEGUN REGIMEN DE PRODUCCION</t>
  </si>
  <si>
    <t xml:space="preserve">CIERRE DE EMPRESAS: TRABAJADORES POR SEXO 
SEGUN RESULTADO DE LA SOLICITUD </t>
  </si>
  <si>
    <t>DESPIDOS DE EMBARAZADAS :  RESULTADO DE LA SOLICITUD SEGÚN RAMA DE ACTIVIDAD</t>
  </si>
  <si>
    <t xml:space="preserve">  d) Jornada 8 Horas/Día Trabajador del Campo</t>
  </si>
  <si>
    <t xml:space="preserve">  e) Empresas de Guardianes Privados</t>
  </si>
  <si>
    <t>Fecha Entrada en Vigencia
(dd-mm-aaaa)</t>
  </si>
  <si>
    <t>Agricultura, Ganadería, caza y silvicultura</t>
  </si>
  <si>
    <t>Industrias manufactureras</t>
  </si>
  <si>
    <t>Electricidad, gas y agua</t>
  </si>
  <si>
    <t>Servicios comunales, sociales y personales</t>
  </si>
  <si>
    <t>Comercio por mayor y por menor y restaurantes y hoteles</t>
  </si>
  <si>
    <t>Transporte almacenamiento y comunicaciones</t>
  </si>
  <si>
    <t>Establecimientos financieros, seguros, bienes inmuebles y servicios prestados a las empresas</t>
  </si>
  <si>
    <t>Oficiales, operarios y artesanos de artes mecánicas y de otros oficios</t>
  </si>
  <si>
    <t>Trabajadores</t>
  </si>
  <si>
    <t>Item</t>
  </si>
  <si>
    <t>Mujeres</t>
  </si>
  <si>
    <t>Registro Total</t>
  </si>
  <si>
    <t>Nuevos</t>
  </si>
  <si>
    <t>Renovados</t>
  </si>
  <si>
    <t>Hombres</t>
  </si>
  <si>
    <t>Electricista   Automotriz</t>
  </si>
  <si>
    <t xml:space="preserve">Refrigeración </t>
  </si>
  <si>
    <t>CONTRATOS DE APRENDIZAJE: TRABAJADORES POR SEXO SEGÚN EDAD</t>
  </si>
  <si>
    <t>Oficio</t>
  </si>
  <si>
    <t>Rusia</t>
  </si>
  <si>
    <t>Suecia</t>
  </si>
  <si>
    <t xml:space="preserve">Industria  Manufacturera    </t>
  </si>
  <si>
    <t xml:space="preserve">Electricidad, Gas y Agua  </t>
  </si>
  <si>
    <t xml:space="preserve">Construcción </t>
  </si>
  <si>
    <t xml:space="preserve">Comercio al por Mayor
 y Menor     </t>
  </si>
  <si>
    <t>Industria Manufacturera</t>
  </si>
  <si>
    <t>Servicios</t>
  </si>
  <si>
    <t>CIERRE DE EMPRESAS APROBADOS SEGUN RAMA DE ACTIVIDAD</t>
  </si>
  <si>
    <t>Anulados</t>
  </si>
  <si>
    <t>Mujeres embarazadas</t>
  </si>
  <si>
    <t>Bonao</t>
  </si>
  <si>
    <t>Suspensión de los efectos del Contrato de Trabajo</t>
  </si>
  <si>
    <t>Confirmado</t>
  </si>
  <si>
    <t>Revocado</t>
  </si>
  <si>
    <t>Inadmisible</t>
  </si>
  <si>
    <t>Concepto</t>
  </si>
  <si>
    <t xml:space="preserve">CONTRATOS DE APRENDIZAJE: TRABAJADORES POR SEXO SEGÚN GRAN GRUPO DE OCUPACIÓN Y OFICIO </t>
  </si>
  <si>
    <t xml:space="preserve">Haiti </t>
  </si>
  <si>
    <t>Empleadores</t>
  </si>
  <si>
    <t>Despido</t>
  </si>
  <si>
    <t>Desahucio</t>
  </si>
  <si>
    <t>Dimisión</t>
  </si>
  <si>
    <t>Pago de salarios</t>
  </si>
  <si>
    <t>Casos</t>
  </si>
  <si>
    <t>Tarifa Actual por Mes</t>
  </si>
  <si>
    <t xml:space="preserve">  a) Mayor o Igual que RD$500,000,00</t>
  </si>
  <si>
    <t xml:space="preserve">  b) Entre RD$200,000,00. y Menos de RD$500,000.00.</t>
  </si>
  <si>
    <t xml:space="preserve">  c) Menor o Igual que RD$200,000.00.</t>
  </si>
  <si>
    <t>CUADRO 31</t>
  </si>
  <si>
    <t>CUADRO 30</t>
  </si>
  <si>
    <r>
      <t>FUENTE</t>
    </r>
    <r>
      <rPr>
        <b/>
        <sz val="9"/>
        <rFont val="Times New Roman"/>
        <family val="1"/>
      </rPr>
      <t xml:space="preserve">: </t>
    </r>
    <r>
      <rPr>
        <sz val="9"/>
        <rFont val="Times New Roman"/>
        <family val="1"/>
      </rPr>
      <t xml:space="preserve">a) Dirección Nacional de Inspección; b) Dirección General de Trabajo </t>
    </r>
  </si>
  <si>
    <t>1.- Incluye reinspección</t>
  </si>
  <si>
    <t>CUADRO 29</t>
  </si>
  <si>
    <t>Higüey</t>
  </si>
  <si>
    <t>CUADRO 26</t>
  </si>
  <si>
    <t>CUADRO 27</t>
  </si>
  <si>
    <t>CUADRO 28</t>
  </si>
  <si>
    <t xml:space="preserve">REGISTRO DE EMPRESAS Y TRABAJADORES ASALARIADOS POR SEXO SEGUN ITEM Y REGIMEN DE PRODUCCION </t>
  </si>
  <si>
    <t>CUADRO 23</t>
  </si>
  <si>
    <t>CUADRO 24</t>
  </si>
  <si>
    <t>CUADRO 21</t>
  </si>
  <si>
    <t>CUADRO 22</t>
  </si>
  <si>
    <t>CUADRO 20</t>
  </si>
  <si>
    <t>CUADRO 11</t>
  </si>
  <si>
    <t>CONTRATOS DE EXTRANJEROS APROBADOS SEGUN RAMA DE ACTIVIDAD</t>
  </si>
  <si>
    <t>Incremento Respecto Tarifa Anterior 
(en %)</t>
  </si>
  <si>
    <t>Registro de Sindicatos</t>
  </si>
  <si>
    <t>Despido de Embarazadas</t>
  </si>
  <si>
    <t xml:space="preserve">Cierre de Empresas </t>
  </si>
  <si>
    <t>Reducción de Personal</t>
  </si>
  <si>
    <t>Sobreseido</t>
  </si>
  <si>
    <t>RESULTADO DE LOS  RECURSOS JERÁRQUICOS INTERPUESTOS SEGÚN CONCEPTO</t>
  </si>
  <si>
    <t>Mecánica Industrial</t>
  </si>
  <si>
    <t>Mecánica Automotriz</t>
  </si>
  <si>
    <t>Soldadura y Cons-trucción Metálica</t>
  </si>
  <si>
    <t>Desabolladura y Pintura de Vehículos</t>
  </si>
  <si>
    <t>Panadería y repostería</t>
  </si>
  <si>
    <t>Menores de 14</t>
  </si>
  <si>
    <t>Costa Rica</t>
  </si>
  <si>
    <t>Sri Lanka</t>
  </si>
  <si>
    <t>Hungría</t>
  </si>
  <si>
    <t>Nueva Zelanda</t>
  </si>
  <si>
    <t>Panamá</t>
  </si>
  <si>
    <t>Nicaragua</t>
  </si>
  <si>
    <t>Polonia</t>
  </si>
  <si>
    <t>Turkuía</t>
  </si>
  <si>
    <t xml:space="preserve">Comercio </t>
  </si>
  <si>
    <t>Transporte y Comunicación</t>
  </si>
  <si>
    <t>Tipo</t>
  </si>
  <si>
    <t>Empleador</t>
  </si>
  <si>
    <t>Trabajador</t>
  </si>
  <si>
    <t>Desestimadas</t>
  </si>
  <si>
    <t>Acuerdos</t>
  </si>
  <si>
    <t>No Acuerdos</t>
  </si>
  <si>
    <t>Explotación de minas y canteras</t>
  </si>
  <si>
    <t>Actividades no bien especificadas</t>
  </si>
  <si>
    <t>Asistencia Económica</t>
  </si>
  <si>
    <t>Suspensión Contrato de Trabajo</t>
  </si>
  <si>
    <t>Derechos Adquiridos</t>
  </si>
  <si>
    <t>Indemnización Seguro Social</t>
  </si>
  <si>
    <t>dn</t>
  </si>
  <si>
    <t>interior</t>
  </si>
  <si>
    <t>nuevas h</t>
  </si>
  <si>
    <t>nuevas m</t>
  </si>
  <si>
    <t>renovadas h</t>
  </si>
  <si>
    <t>renovadas m</t>
  </si>
  <si>
    <t>total</t>
  </si>
  <si>
    <t>subtotal</t>
  </si>
  <si>
    <t xml:space="preserve">Porcentaje de Trabajadores por sexoo </t>
  </si>
  <si>
    <t>según Régimen de Producción</t>
  </si>
  <si>
    <t>CUADRO 25</t>
  </si>
  <si>
    <t>Otras Representaciones</t>
  </si>
  <si>
    <t>Comercio Hoteles Bares y Restaurantes</t>
  </si>
  <si>
    <t xml:space="preserve">Nigua, San Cristóbal </t>
  </si>
  <si>
    <t>Cotui, Sánchez Ramírez</t>
  </si>
  <si>
    <t>TIPO</t>
  </si>
  <si>
    <t>5 / 2002</t>
  </si>
  <si>
    <t>RD$3,690.00 y RD$3,890.00</t>
  </si>
  <si>
    <t>RD$2,535.00 y RD$2,675.00</t>
  </si>
  <si>
    <t>RD$2,240.00 y RD$2,365.00</t>
  </si>
  <si>
    <t>RD$75.00 y RD$80.00</t>
  </si>
  <si>
    <t>RD$3,120.00 y RD$3,295.00</t>
  </si>
  <si>
    <t>2 / 2002</t>
  </si>
  <si>
    <t>1 / 2002</t>
  </si>
  <si>
    <t>3 / 2002</t>
  </si>
  <si>
    <t>4 / 2002</t>
  </si>
  <si>
    <r>
      <t xml:space="preserve">Sector </t>
    </r>
    <r>
      <rPr>
        <b/>
        <sz val="10"/>
        <rFont val="Times New Roman"/>
        <family val="1"/>
      </rPr>
      <t>Privado no Sectorizado</t>
    </r>
    <r>
      <rPr>
        <sz val="10"/>
        <rFont val="Times New Roman"/>
        <family val="1"/>
      </rPr>
      <t xml:space="preserve"> de Empresas Industriales, Comerciales o de Servicios con Instalaciones y/o Existencias en RD$ que sean :</t>
    </r>
  </si>
  <si>
    <t>6 / 2002</t>
  </si>
  <si>
    <t>RD$3,180.00 y RD$3,310.00</t>
  </si>
  <si>
    <t>1- Oct. 2002
y 
1- Mar. 2003</t>
  </si>
  <si>
    <t>1-Nov. 2002
y 
1- Mar. 2003</t>
  </si>
  <si>
    <t>RD$2,270.00 y RD$2,360.00</t>
  </si>
  <si>
    <t>RD$2,050.00 y RD$2,130.00</t>
  </si>
  <si>
    <r>
      <t>Electricistas a destajo</t>
    </r>
    <r>
      <rPr>
        <sz val="10"/>
        <rFont val="Times New Roman"/>
        <family val="1"/>
      </rPr>
      <t xml:space="preserve"> en el área de la construcción</t>
    </r>
  </si>
  <si>
    <t>7 / 2002</t>
  </si>
  <si>
    <t>8 / 2002</t>
  </si>
  <si>
    <r>
      <t xml:space="preserve">Sector de las </t>
    </r>
    <r>
      <rPr>
        <b/>
        <sz val="10"/>
        <rFont val="Times New Roman"/>
        <family val="1"/>
      </rPr>
      <t>Zonas Francas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Industriales</t>
    </r>
  </si>
  <si>
    <t>7- Ene. 2003</t>
  </si>
  <si>
    <t>13 - Jun. 2002</t>
  </si>
  <si>
    <t>29 - Ene. 2002</t>
  </si>
  <si>
    <t>29 - Jul. 2002</t>
  </si>
  <si>
    <t>19 - Sep. 2002</t>
  </si>
  <si>
    <t>29 - Nov. 2002</t>
  </si>
  <si>
    <r>
      <t>Albañiles a destajo</t>
    </r>
    <r>
      <rPr>
        <sz val="10"/>
        <rFont val="Times New Roman"/>
        <family val="1"/>
      </rPr>
      <t xml:space="preserve"> en el área de la construcción </t>
    </r>
    <r>
      <rPr>
        <vertAlign val="superscript"/>
        <sz val="10"/>
        <rFont val="Times New Roman"/>
        <family val="1"/>
      </rPr>
      <t>/1</t>
    </r>
  </si>
  <si>
    <r>
      <t xml:space="preserve">Pintores a destajo </t>
    </r>
    <r>
      <rPr>
        <sz val="10"/>
        <rFont val="Times New Roman"/>
        <family val="1"/>
      </rPr>
      <t xml:space="preserve">en el área de la construcción  </t>
    </r>
    <r>
      <rPr>
        <vertAlign val="superscript"/>
        <sz val="10"/>
        <rFont val="Times New Roman"/>
        <family val="1"/>
      </rPr>
      <t>/1</t>
    </r>
  </si>
  <si>
    <r>
      <t>Plomeros a destajo</t>
    </r>
    <r>
      <rPr>
        <sz val="10"/>
        <rFont val="Times New Roman"/>
        <family val="1"/>
      </rPr>
      <t xml:space="preserve"> en el área de la construcción </t>
    </r>
    <r>
      <rPr>
        <vertAlign val="superscript"/>
        <sz val="10"/>
        <rFont val="Times New Roman"/>
        <family val="1"/>
      </rPr>
      <t xml:space="preserve"> /1</t>
    </r>
  </si>
  <si>
    <r>
      <t xml:space="preserve">Sector de </t>
    </r>
    <r>
      <rPr>
        <b/>
        <sz val="10"/>
        <rFont val="Times New Roman"/>
        <family val="1"/>
      </rPr>
      <t>Hoteles, Casinos, Bares y Restaurantes</t>
    </r>
    <r>
      <rPr>
        <sz val="10"/>
        <rFont val="Times New Roman"/>
        <family val="1"/>
      </rPr>
      <t xml:space="preserve"> (incluye todos los establecimientos gastronómicos y de recreación de esta actividad económica)</t>
    </r>
  </si>
  <si>
    <t>INFRACCIONES LABORALES SEGÚN LOCALIDAD</t>
  </si>
  <si>
    <t>Tarifas del Comité Nacional de Salarios</t>
  </si>
  <si>
    <t>5 % y  4 % respectiva-mente</t>
  </si>
  <si>
    <t>8 % y  5 % respectiva-mente</t>
  </si>
  <si>
    <r>
      <t xml:space="preserve">Sector de la Industria Azucarera  </t>
    </r>
    <r>
      <rPr>
        <vertAlign val="superscript"/>
        <sz val="10"/>
        <rFont val="Times New Roman"/>
        <family val="1"/>
      </rPr>
      <t>/1</t>
    </r>
  </si>
  <si>
    <t>PLANES DE PENSIONES Y JUBILACIONES REGISTRADOS POR SEXO SEGÚN RAMA DE ACTIVIDAD</t>
  </si>
  <si>
    <t>TRABAJADORES MOVILES U OCASIONALES POR SEXO 
SEGUN REGIMEN DE PRODUCCION</t>
  </si>
  <si>
    <t>CUADRO 32</t>
  </si>
  <si>
    <t>CUADRO 33</t>
  </si>
  <si>
    <t xml:space="preserve">Reglamento sobre Higiene y Seguridad Industrial </t>
  </si>
  <si>
    <r>
      <t>Nota</t>
    </r>
    <r>
      <rPr>
        <sz val="10"/>
        <rFont val="Times New Roman"/>
        <family val="1"/>
      </rPr>
      <t xml:space="preserve">: Cada una de estas tarifas contempla además, un conjunto de disposiciones correspondientes a las atribuciones que confiere el Código de trabajo y detalladas en la publicación de la Resolución.  
/1- Incrementos y tarifas acordes a las diferentes tareas que conforman la ocupación de los trabajadores de la construcción  </t>
    </r>
  </si>
  <si>
    <t xml:space="preserve"> MEDIACIONES Y ARBITRAJES 
SEGÚN TIPO DE SOLICITANTE </t>
  </si>
  <si>
    <t>Código de Trabajo (Ley 16-92) y Reglamento para su aplicación (Decreto 258-93)</t>
  </si>
  <si>
    <t>SERVICIO INTERMEDIACION DE EMPLEO: TRABAJADORES COLOCADOS  
SEGUN RAMA DE ACTIVIDAD POR SEXO</t>
  </si>
  <si>
    <t>SUSPENSION DE LOS EFECTOS DEL CONTRATO DE TRABAJO APROBADAS SEGUN REGIMEN DE PRODUCCION</t>
  </si>
  <si>
    <t>SUSPENSION DE LOS EFECTOS DEL CONTRATO DE TRABAJO APROBADAS SEGUN LOCALIDAD</t>
  </si>
  <si>
    <t>CONVENIOS COLECTIVOS DE TRABAJO SEGUN REGIMEN DE PRODUCCION</t>
  </si>
  <si>
    <t>CONVENIOS COLECTIVOS DE TRABAJO SEGUN SECTOR DE ACTIVIDAD</t>
  </si>
  <si>
    <t>DESPIDOS DE EMBARAZADAS APROBADOS, 
SEGÚN RÉGIMEN DE PRODUCCIÓN</t>
  </si>
  <si>
    <t>AUTORIZACION DE APTITUD PARA EL TRABAJO DEL MENOR POR SEXO SEGUN RAMA DE ACTIVIDAD</t>
  </si>
  <si>
    <t>ASISTENCIA JUDICIAL: EMPLEADORES Y TRABAJADORES ATENDIDOS SEGUN RAMA DE ACTIVIDAD</t>
  </si>
  <si>
    <t>ASISTENCIA JUDICIAL:  EMPLEADORES Y TRABAJADORES  ATENDIDOS SEGUN CASOS</t>
  </si>
  <si>
    <t>COMITES DE HIGIENE Y SEGURIDAD DEL TRABAJO 
SEGUN LOCALIDAD</t>
  </si>
  <si>
    <t>Comercio por mayor y por menor , restaurantes y hoteles</t>
  </si>
  <si>
    <t>INFRACCIONES LABORALES  SEGÚN VIOLACIÓN</t>
  </si>
  <si>
    <t>Violación</t>
  </si>
  <si>
    <t xml:space="preserve"> MEDIACIONES Y ARBITRAJES 
SEGUN RESULTADOS</t>
  </si>
  <si>
    <t xml:space="preserve"> TRABAJADORES MÓVILES U OCASIONALES POR SEXO 
SEGUN RAMA DE ACTIVIDAD</t>
  </si>
  <si>
    <t>TRABAJADORES MOVILES U OCASIONALES POR SEXO   
SEGUN LOCALIDAD</t>
  </si>
  <si>
    <t>REGLAMENTO INTERNO: REGISTRO DE TRABAJADORES POR SEXO SEGUN RAMA DE ACTIVIDAD</t>
  </si>
  <si>
    <t>REGLAMENTO INTERNO REGISTRADO POR SEXO DE LOS TRABAJADORES 
SEGUN REGIMEN DE PRODUCCION</t>
  </si>
  <si>
    <t>Técnicos y profesionales del nivel medio</t>
  </si>
  <si>
    <t>Agricultura, ganadería, caza y silvicultura</t>
  </si>
</sst>
</file>

<file path=xl/styles.xml><?xml version="1.0" encoding="utf-8"?>
<styleSheet xmlns="http://schemas.openxmlformats.org/spreadsheetml/2006/main">
  <numFmts count="3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N$&quot;* #,##0_);_(&quot;N$&quot;* \(#,##0\);_(&quot;N$&quot;* &quot;-&quot;_);_(@_)"/>
    <numFmt numFmtId="165" formatCode="_(&quot;N$&quot;* #,##0.00_);_(&quot;N$&quot;* \(#,##0.00\);_(&quot;N$&quot;* &quot;-&quot;??_);_(@_)"/>
    <numFmt numFmtId="166" formatCode="0.0%"/>
    <numFmt numFmtId="167" formatCode="0.000%"/>
    <numFmt numFmtId="168" formatCode="&quot;RD$&quot;#,##0"/>
    <numFmt numFmtId="169" formatCode="00000"/>
    <numFmt numFmtId="170" formatCode="_-* #,##0_-;\-* #,##0_-;_-* &quot;-&quot;??_-;_-@_-"/>
    <numFmt numFmtId="171" formatCode="0.0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N$&quot;#,##0_);\(&quot;N$&quot;#,##0\)"/>
    <numFmt numFmtId="187" formatCode="&quot;N$&quot;#,##0_);[Red]\(&quot;N$&quot;#,##0\)"/>
    <numFmt numFmtId="188" formatCode="&quot;N$&quot;#,##0.00_);\(&quot;N$&quot;#,##0.00\)"/>
    <numFmt numFmtId="189" formatCode="&quot;N$&quot;#,##0.00_);[Red]\(&quot;N$&quot;#,##0.00\)"/>
    <numFmt numFmtId="190" formatCode="0.0000"/>
    <numFmt numFmtId="191" formatCode="0.00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sz val="21.5"/>
      <name val="Times New Roman"/>
      <family val="0"/>
    </font>
    <font>
      <b/>
      <sz val="11.5"/>
      <name val="Times New Roman"/>
      <family val="1"/>
    </font>
    <font>
      <b/>
      <sz val="8"/>
      <name val="Times New Roman"/>
      <family val="1"/>
    </font>
    <font>
      <sz val="10"/>
      <color indexed="12"/>
      <name val="Arial"/>
      <family val="0"/>
    </font>
    <font>
      <b/>
      <sz val="10"/>
      <color indexed="62"/>
      <name val="Times New Roman"/>
      <family val="1"/>
    </font>
    <font>
      <b/>
      <sz val="11"/>
      <name val="Times New Roman"/>
      <family val="1"/>
    </font>
    <font>
      <sz val="10.5"/>
      <name val="Arial"/>
      <family val="0"/>
    </font>
    <font>
      <sz val="10.75"/>
      <name val="Arial"/>
      <family val="0"/>
    </font>
    <font>
      <sz val="8"/>
      <name val="Arial"/>
      <family val="2"/>
    </font>
    <font>
      <b/>
      <sz val="10.5"/>
      <name val="Arial"/>
      <family val="0"/>
    </font>
    <font>
      <sz val="10"/>
      <color indexed="8"/>
      <name val="Arial"/>
      <family val="0"/>
    </font>
    <font>
      <sz val="19.25"/>
      <name val="Arial"/>
      <family val="0"/>
    </font>
    <font>
      <sz val="10"/>
      <name val="Terminal"/>
      <family val="3"/>
    </font>
    <font>
      <sz val="14.5"/>
      <name val="Times New Roman"/>
      <family val="1"/>
    </font>
    <font>
      <b/>
      <sz val="12"/>
      <name val="Times New Roman"/>
      <family val="1"/>
    </font>
    <font>
      <b/>
      <sz val="14.5"/>
      <name val="Times New Roman"/>
      <family val="1"/>
    </font>
    <font>
      <b/>
      <sz val="11.5"/>
      <color indexed="26"/>
      <name val="Times New Roman"/>
      <family val="1"/>
    </font>
    <font>
      <b/>
      <sz val="11.5"/>
      <color indexed="8"/>
      <name val="Times New Roman"/>
      <family val="1"/>
    </font>
    <font>
      <b/>
      <sz val="8.25"/>
      <name val="Times New Roman"/>
      <family val="1"/>
    </font>
    <font>
      <sz val="14.75"/>
      <name val="Times New Roman"/>
      <family val="0"/>
    </font>
    <font>
      <b/>
      <sz val="10.25"/>
      <name val="Times New Roman"/>
      <family val="1"/>
    </font>
    <font>
      <b/>
      <sz val="10"/>
      <color indexed="56"/>
      <name val="Times New Roman"/>
      <family val="0"/>
    </font>
    <font>
      <sz val="16.25"/>
      <name val="Arial"/>
      <family val="0"/>
    </font>
    <font>
      <b/>
      <sz val="5"/>
      <name val="Arial"/>
      <family val="2"/>
    </font>
    <font>
      <sz val="11.75"/>
      <name val="Arial"/>
      <family val="0"/>
    </font>
    <font>
      <sz val="8.5"/>
      <name val="Arial"/>
      <family val="0"/>
    </font>
    <font>
      <b/>
      <sz val="8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.75"/>
      <name val="Arial"/>
      <family val="0"/>
    </font>
    <font>
      <b/>
      <sz val="9.75"/>
      <name val="Times New Roman"/>
      <family val="1"/>
    </font>
    <font>
      <b/>
      <sz val="9.25"/>
      <name val="Times New Roman"/>
      <family val="1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b/>
      <sz val="9.5"/>
      <name val="Times New Roman"/>
      <family val="1"/>
    </font>
    <font>
      <sz val="9"/>
      <name val="Arial"/>
      <family val="2"/>
    </font>
    <font>
      <b/>
      <sz val="8.75"/>
      <name val="Times New Roman"/>
      <family val="1"/>
    </font>
    <font>
      <sz val="5.75"/>
      <name val="Arial"/>
      <family val="2"/>
    </font>
    <font>
      <sz val="12"/>
      <name val="Arial"/>
      <family val="0"/>
    </font>
    <font>
      <b/>
      <sz val="10.75"/>
      <name val="Times New Roman"/>
      <family val="1"/>
    </font>
    <font>
      <vertAlign val="superscript"/>
      <sz val="10"/>
      <name val="Times New Roman"/>
      <family val="1"/>
    </font>
    <font>
      <sz val="9.75"/>
      <name val="Arial"/>
      <family val="0"/>
    </font>
    <font>
      <sz val="10"/>
      <color indexed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Continuous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9" fontId="4" fillId="0" borderId="0" xfId="24" applyFont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3" fontId="12" fillId="2" borderId="3" xfId="0" applyNumberFormat="1" applyFont="1" applyFill="1" applyBorder="1" applyAlignment="1">
      <alignment horizontal="center" vertical="center"/>
    </xf>
    <xf numFmtId="9" fontId="12" fillId="2" borderId="3" xfId="24" applyFont="1" applyFill="1" applyBorder="1" applyAlignment="1">
      <alignment horizontal="center" vertical="center"/>
    </xf>
    <xf numFmtId="9" fontId="12" fillId="2" borderId="3" xfId="0" applyNumberFormat="1" applyFont="1" applyFill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9" fontId="12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1" fontId="0" fillId="0" borderId="0" xfId="0" applyNumberFormat="1" applyAlignment="1">
      <alignment/>
    </xf>
    <xf numFmtId="9" fontId="4" fillId="0" borderId="0" xfId="24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9" fontId="0" fillId="0" borderId="0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1" fontId="4" fillId="0" borderId="0" xfId="24" applyNumberFormat="1" applyFont="1" applyAlignment="1">
      <alignment horizontal="center" vertical="center"/>
    </xf>
    <xf numFmtId="0" fontId="12" fillId="0" borderId="3" xfId="0" applyFont="1" applyBorder="1" applyAlignment="1">
      <alignment vertical="center"/>
    </xf>
    <xf numFmtId="3" fontId="12" fillId="0" borderId="3" xfId="24" applyNumberFormat="1" applyFont="1" applyBorder="1" applyAlignment="1">
      <alignment horizontal="center" vertical="center"/>
    </xf>
    <xf numFmtId="9" fontId="12" fillId="0" borderId="3" xfId="24" applyFont="1" applyBorder="1" applyAlignment="1" quotePrefix="1">
      <alignment horizontal="center" vertical="center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 vertical="center"/>
    </xf>
    <xf numFmtId="9" fontId="4" fillId="2" borderId="0" xfId="24" applyFont="1" applyFill="1" applyAlignment="1">
      <alignment horizontal="center" vertical="center"/>
    </xf>
    <xf numFmtId="0" fontId="0" fillId="2" borderId="0" xfId="0" applyFill="1" applyAlignment="1">
      <alignment/>
    </xf>
    <xf numFmtId="0" fontId="12" fillId="0" borderId="3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4" fillId="0" borderId="7" xfId="0" applyFont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1" fontId="4" fillId="3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1" fontId="4" fillId="4" borderId="0" xfId="0" applyNumberFormat="1" applyFont="1" applyFill="1" applyAlignment="1">
      <alignment horizontal="center" vertical="center"/>
    </xf>
    <xf numFmtId="9" fontId="4" fillId="4" borderId="0" xfId="24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9" fontId="11" fillId="4" borderId="0" xfId="24" applyNumberFormat="1" applyFont="1" applyFill="1" applyAlignment="1">
      <alignment horizontal="center" vertical="center"/>
    </xf>
    <xf numFmtId="9" fontId="11" fillId="4" borderId="0" xfId="24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1" fontId="4" fillId="5" borderId="0" xfId="0" applyNumberFormat="1" applyFont="1" applyFill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" fontId="18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9" fillId="0" borderId="0" xfId="0" applyFont="1" applyAlignment="1">
      <alignment/>
    </xf>
    <xf numFmtId="0" fontId="4" fillId="0" borderId="8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9" fontId="12" fillId="0" borderId="3" xfId="24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center" vertical="center"/>
    </xf>
    <xf numFmtId="9" fontId="12" fillId="0" borderId="0" xfId="24" applyFont="1" applyBorder="1" applyAlignment="1">
      <alignment horizontal="center" vertical="center"/>
    </xf>
    <xf numFmtId="43" fontId="12" fillId="0" borderId="0" xfId="17" applyFont="1" applyBorder="1" applyAlignment="1">
      <alignment horizontal="center" vertical="center"/>
    </xf>
    <xf numFmtId="3" fontId="4" fillId="0" borderId="0" xfId="24" applyNumberFormat="1" applyFont="1" applyAlignment="1">
      <alignment horizontal="center" vertical="center"/>
    </xf>
    <xf numFmtId="9" fontId="4" fillId="0" borderId="0" xfId="24" applyFont="1" applyAlignment="1">
      <alignment horizontal="center"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0" fillId="0" borderId="0" xfId="0" applyFont="1" applyAlignment="1">
      <alignment/>
    </xf>
    <xf numFmtId="9" fontId="0" fillId="0" borderId="0" xfId="24" applyFont="1" applyAlignment="1">
      <alignment horizontal="center" wrapText="1"/>
    </xf>
    <xf numFmtId="0" fontId="26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0" fontId="4" fillId="0" borderId="0" xfId="0" applyNumberFormat="1" applyFont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4" xfId="0" applyNumberFormat="1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9" fontId="4" fillId="0" borderId="0" xfId="24" applyNumberFormat="1" applyFont="1" applyAlignment="1">
      <alignment horizontal="center" vertical="center"/>
    </xf>
    <xf numFmtId="9" fontId="12" fillId="0" borderId="3" xfId="24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Continuous" vertical="center"/>
    </xf>
    <xf numFmtId="0" fontId="4" fillId="0" borderId="6" xfId="0" applyFont="1" applyBorder="1" applyAlignment="1">
      <alignment vertical="center"/>
    </xf>
    <xf numFmtId="3" fontId="4" fillId="0" borderId="6" xfId="0" applyNumberFormat="1" applyFont="1" applyBorder="1" applyAlignment="1">
      <alignment horizontal="center" vertical="center"/>
    </xf>
    <xf numFmtId="9" fontId="4" fillId="0" borderId="6" xfId="24" applyFont="1" applyBorder="1" applyAlignment="1">
      <alignment horizontal="center" vertical="center"/>
    </xf>
    <xf numFmtId="166" fontId="12" fillId="0" borderId="3" xfId="24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6" fontId="5" fillId="0" borderId="0" xfId="24" applyNumberFormat="1" applyFont="1" applyAlignment="1">
      <alignment/>
    </xf>
    <xf numFmtId="166" fontId="4" fillId="0" borderId="0" xfId="24" applyNumberFormat="1" applyFont="1" applyBorder="1" applyAlignment="1">
      <alignment/>
    </xf>
    <xf numFmtId="166" fontId="5" fillId="0" borderId="0" xfId="24" applyNumberFormat="1" applyFont="1" applyAlignment="1">
      <alignment horizontal="centerContinuous" wrapText="1"/>
    </xf>
    <xf numFmtId="166" fontId="4" fillId="0" borderId="6" xfId="24" applyNumberFormat="1" applyFont="1" applyBorder="1" applyAlignment="1">
      <alignment horizontal="center" vertical="center"/>
    </xf>
    <xf numFmtId="166" fontId="4" fillId="0" borderId="0" xfId="24" applyNumberFormat="1" applyFont="1" applyAlignment="1">
      <alignment horizontal="center" vertical="center"/>
    </xf>
    <xf numFmtId="166" fontId="0" fillId="0" borderId="0" xfId="24" applyNumberForma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 vertical="center"/>
    </xf>
    <xf numFmtId="49" fontId="6" fillId="0" borderId="9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wrapText="1"/>
    </xf>
    <xf numFmtId="3" fontId="12" fillId="2" borderId="0" xfId="0" applyNumberFormat="1" applyFont="1" applyFill="1" applyAlignment="1">
      <alignment horizontal="center"/>
    </xf>
    <xf numFmtId="9" fontId="12" fillId="2" borderId="0" xfId="0" applyNumberFormat="1" applyFont="1" applyFill="1" applyAlignment="1">
      <alignment horizontal="center"/>
    </xf>
    <xf numFmtId="9" fontId="12" fillId="2" borderId="0" xfId="24" applyFont="1" applyFill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wrapText="1"/>
    </xf>
    <xf numFmtId="3" fontId="5" fillId="6" borderId="0" xfId="0" applyNumberFormat="1" applyFont="1" applyFill="1" applyAlignment="1">
      <alignment horizontal="center" vertical="center"/>
    </xf>
    <xf numFmtId="9" fontId="5" fillId="6" borderId="0" xfId="0" applyNumberFormat="1" applyFont="1" applyFill="1" applyAlignment="1">
      <alignment horizontal="center" vertical="center"/>
    </xf>
    <xf numFmtId="9" fontId="5" fillId="6" borderId="0" xfId="24" applyFont="1" applyFill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9" fontId="4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2" fillId="0" borderId="3" xfId="0" applyFont="1" applyBorder="1" applyAlignment="1">
      <alignment vertical="center" wrapText="1"/>
    </xf>
    <xf numFmtId="166" fontId="4" fillId="4" borderId="0" xfId="24" applyNumberFormat="1" applyFont="1" applyFill="1" applyBorder="1" applyAlignment="1">
      <alignment horizontal="center" vertical="center"/>
    </xf>
    <xf numFmtId="9" fontId="0" fillId="0" borderId="0" xfId="24" applyAlignment="1">
      <alignment/>
    </xf>
    <xf numFmtId="0" fontId="11" fillId="2" borderId="0" xfId="0" applyFont="1" applyFill="1" applyAlignment="1">
      <alignment horizontal="left" vertical="center" wrapText="1"/>
    </xf>
    <xf numFmtId="3" fontId="11" fillId="2" borderId="0" xfId="0" applyNumberFormat="1" applyFont="1" applyFill="1" applyAlignment="1">
      <alignment horizontal="center" vertical="center"/>
    </xf>
    <xf numFmtId="3" fontId="17" fillId="0" borderId="0" xfId="0" applyNumberFormat="1" applyFont="1" applyAlignment="1">
      <alignment/>
    </xf>
    <xf numFmtId="166" fontId="4" fillId="4" borderId="0" xfId="24" applyNumberFormat="1" applyFont="1" applyFill="1" applyAlignment="1">
      <alignment horizontal="center" vertical="center"/>
    </xf>
    <xf numFmtId="9" fontId="4" fillId="4" borderId="0" xfId="24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9" fontId="24" fillId="0" borderId="0" xfId="24" applyFont="1" applyAlignment="1">
      <alignment vertical="center"/>
    </xf>
    <xf numFmtId="9" fontId="11" fillId="2" borderId="0" xfId="24" applyFont="1" applyFill="1" applyAlignment="1">
      <alignment horizontal="center" vertical="center"/>
    </xf>
    <xf numFmtId="166" fontId="4" fillId="4" borderId="6" xfId="24" applyNumberFormat="1" applyFont="1" applyFill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9" fontId="12" fillId="2" borderId="0" xfId="24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Continuous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9" fontId="4" fillId="0" borderId="0" xfId="24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9" fontId="5" fillId="0" borderId="0" xfId="24" applyFont="1" applyBorder="1" applyAlignment="1">
      <alignment horizontal="center"/>
    </xf>
    <xf numFmtId="3" fontId="35" fillId="0" borderId="3" xfId="0" applyNumberFormat="1" applyFont="1" applyBorder="1" applyAlignment="1">
      <alignment horizontal="center"/>
    </xf>
    <xf numFmtId="9" fontId="35" fillId="0" borderId="3" xfId="24" applyFont="1" applyBorder="1" applyAlignment="1">
      <alignment horizontal="center"/>
    </xf>
    <xf numFmtId="9" fontId="0" fillId="0" borderId="0" xfId="24" applyBorder="1" applyAlignment="1">
      <alignment/>
    </xf>
    <xf numFmtId="9" fontId="4" fillId="0" borderId="0" xfId="24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4" fillId="0" borderId="0" xfId="22" applyFont="1">
      <alignment/>
      <protection/>
    </xf>
    <xf numFmtId="0" fontId="5" fillId="0" borderId="0" xfId="22" applyFont="1">
      <alignment/>
      <protection/>
    </xf>
    <xf numFmtId="3" fontId="5" fillId="0" borderId="0" xfId="22" applyNumberFormat="1" applyFont="1" applyAlignment="1">
      <alignment horizontal="center"/>
      <protection/>
    </xf>
    <xf numFmtId="0" fontId="0" fillId="0" borderId="0" xfId="22" applyAlignment="1">
      <alignment horizontal="center"/>
      <protection/>
    </xf>
    <xf numFmtId="0" fontId="0" fillId="0" borderId="0" xfId="22" applyAlignment="1">
      <alignment horizontal="center" vertical="center"/>
      <protection/>
    </xf>
    <xf numFmtId="0" fontId="5" fillId="0" borderId="0" xfId="22" applyFont="1" applyBorder="1" applyAlignment="1">
      <alignment horizontal="centerContinuous" vertical="center" wrapText="1"/>
      <protection/>
    </xf>
    <xf numFmtId="3" fontId="5" fillId="0" borderId="0" xfId="22" applyNumberFormat="1" applyFont="1" applyBorder="1" applyAlignment="1">
      <alignment horizontal="center" vertical="center"/>
      <protection/>
    </xf>
    <xf numFmtId="3" fontId="4" fillId="0" borderId="4" xfId="22" applyNumberFormat="1" applyFont="1" applyBorder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3" fontId="4" fillId="0" borderId="10" xfId="22" applyNumberFormat="1" applyFont="1" applyBorder="1" applyAlignment="1">
      <alignment horizontal="center"/>
      <protection/>
    </xf>
    <xf numFmtId="3" fontId="4" fillId="0" borderId="3" xfId="22" applyNumberFormat="1" applyFont="1" applyBorder="1" applyAlignment="1">
      <alignment horizontal="center"/>
      <protection/>
    </xf>
    <xf numFmtId="3" fontId="4" fillId="0" borderId="2" xfId="22" applyNumberFormat="1" applyFont="1" applyBorder="1" applyAlignment="1">
      <alignment horizontal="center"/>
      <protection/>
    </xf>
    <xf numFmtId="9" fontId="12" fillId="0" borderId="3" xfId="0" applyNumberFormat="1" applyFont="1" applyBorder="1" applyAlignment="1">
      <alignment vertic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9" fontId="4" fillId="4" borderId="8" xfId="24" applyFont="1" applyFill="1" applyBorder="1" applyAlignment="1">
      <alignment horizontal="center" vertical="center"/>
    </xf>
    <xf numFmtId="3" fontId="11" fillId="2" borderId="8" xfId="0" applyNumberFormat="1" applyFont="1" applyFill="1" applyBorder="1" applyAlignment="1">
      <alignment horizontal="center" vertical="center"/>
    </xf>
    <xf numFmtId="9" fontId="11" fillId="2" borderId="8" xfId="24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9" fontId="11" fillId="2" borderId="0" xfId="24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9" fontId="11" fillId="2" borderId="6" xfId="24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4" xfId="21" applyFont="1" applyBorder="1" applyAlignment="1">
      <alignment horizontal="center" vertical="center"/>
      <protection/>
    </xf>
    <xf numFmtId="10" fontId="4" fillId="0" borderId="4" xfId="21" applyNumberFormat="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vertical="center"/>
      <protection/>
    </xf>
    <xf numFmtId="3" fontId="4" fillId="0" borderId="0" xfId="23" applyNumberFormat="1" applyFont="1" applyAlignment="1">
      <alignment horizontal="center" vertical="center"/>
      <protection/>
    </xf>
    <xf numFmtId="3" fontId="4" fillId="0" borderId="0" xfId="21" applyNumberFormat="1" applyFont="1" applyAlignment="1">
      <alignment horizontal="center" vertical="center"/>
      <protection/>
    </xf>
    <xf numFmtId="0" fontId="4" fillId="0" borderId="0" xfId="21" applyFont="1" applyBorder="1" applyAlignment="1">
      <alignment vertical="center" wrapText="1"/>
      <protection/>
    </xf>
    <xf numFmtId="0" fontId="12" fillId="0" borderId="3" xfId="21" applyFont="1" applyBorder="1" applyAlignment="1">
      <alignment vertical="center"/>
      <protection/>
    </xf>
    <xf numFmtId="3" fontId="12" fillId="0" borderId="3" xfId="21" applyNumberFormat="1" applyFont="1" applyBorder="1" applyAlignment="1">
      <alignment horizontal="center" vertical="center"/>
      <protection/>
    </xf>
    <xf numFmtId="0" fontId="18" fillId="2" borderId="0" xfId="0" applyFont="1" applyFill="1" applyBorder="1" applyAlignment="1">
      <alignment horizontal="center" vertical="center"/>
    </xf>
    <xf numFmtId="1" fontId="18" fillId="2" borderId="0" xfId="0" applyNumberFormat="1" applyFont="1" applyFill="1" applyBorder="1" applyAlignment="1">
      <alignment horizontal="center" vertical="center"/>
    </xf>
    <xf numFmtId="9" fontId="18" fillId="2" borderId="0" xfId="24" applyFont="1" applyFill="1" applyBorder="1" applyAlignment="1">
      <alignment horizontal="center" vertical="center"/>
    </xf>
    <xf numFmtId="0" fontId="4" fillId="0" borderId="0" xfId="21" applyFont="1" applyBorder="1" applyAlignment="1">
      <alignment horizontal="center" vertical="center"/>
      <protection/>
    </xf>
    <xf numFmtId="9" fontId="4" fillId="0" borderId="0" xfId="21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166" fontId="12" fillId="0" borderId="0" xfId="24" applyNumberFormat="1" applyFont="1" applyBorder="1" applyAlignment="1">
      <alignment horizontal="center" vertical="center"/>
    </xf>
    <xf numFmtId="9" fontId="5" fillId="0" borderId="0" xfId="24" applyFont="1" applyAlignment="1">
      <alignment/>
    </xf>
    <xf numFmtId="9" fontId="4" fillId="0" borderId="0" xfId="24" applyFont="1" applyAlignment="1">
      <alignment/>
    </xf>
    <xf numFmtId="9" fontId="4" fillId="0" borderId="0" xfId="24" applyFont="1" applyBorder="1" applyAlignment="1">
      <alignment/>
    </xf>
    <xf numFmtId="9" fontId="4" fillId="0" borderId="1" xfId="24" applyFont="1" applyBorder="1" applyAlignment="1">
      <alignment horizontal="centerContinuous" vertical="center"/>
    </xf>
    <xf numFmtId="9" fontId="4" fillId="0" borderId="4" xfId="24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9" fontId="4" fillId="0" borderId="0" xfId="24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4" fillId="0" borderId="7" xfId="21" applyFont="1" applyBorder="1" applyAlignment="1">
      <alignment horizontal="center" vertical="center"/>
      <protection/>
    </xf>
    <xf numFmtId="10" fontId="4" fillId="0" borderId="5" xfId="21" applyNumberFormat="1" applyFont="1" applyBorder="1" applyAlignment="1">
      <alignment horizontal="center" vertical="center"/>
      <protection/>
    </xf>
    <xf numFmtId="0" fontId="47" fillId="0" borderId="0" xfId="0" applyFont="1" applyAlignment="1">
      <alignment/>
    </xf>
    <xf numFmtId="166" fontId="4" fillId="0" borderId="0" xfId="24" applyNumberFormat="1" applyFont="1" applyAlignment="1">
      <alignment horizontal="center"/>
    </xf>
    <xf numFmtId="0" fontId="12" fillId="0" borderId="3" xfId="0" applyFont="1" applyBorder="1" applyAlignment="1">
      <alignment/>
    </xf>
    <xf numFmtId="0" fontId="12" fillId="0" borderId="3" xfId="0" applyFont="1" applyBorder="1" applyAlignment="1">
      <alignment horizontal="center"/>
    </xf>
    <xf numFmtId="9" fontId="12" fillId="0" borderId="3" xfId="24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5" fillId="0" borderId="3" xfId="0" applyFont="1" applyBorder="1" applyAlignment="1">
      <alignment horizontal="left" vertical="center" wrapText="1"/>
    </xf>
    <xf numFmtId="49" fontId="6" fillId="0" borderId="0" xfId="0" applyNumberFormat="1" applyFont="1" applyAlignment="1" quotePrefix="1">
      <alignment horizontal="left" vertical="center"/>
    </xf>
    <xf numFmtId="0" fontId="35" fillId="7" borderId="0" xfId="22" applyFont="1" applyFill="1" applyAlignment="1">
      <alignment vertical="center"/>
      <protection/>
    </xf>
    <xf numFmtId="3" fontId="35" fillId="7" borderId="0" xfId="22" applyNumberFormat="1" applyFont="1" applyFill="1" applyAlignment="1">
      <alignment horizontal="center" vertical="center"/>
      <protection/>
    </xf>
    <xf numFmtId="9" fontId="35" fillId="7" borderId="0" xfId="24" applyFont="1" applyFill="1" applyAlignment="1">
      <alignment horizontal="center" vertical="center"/>
    </xf>
    <xf numFmtId="3" fontId="35" fillId="7" borderId="11" xfId="22" applyNumberFormat="1" applyFont="1" applyFill="1" applyBorder="1" applyAlignment="1">
      <alignment horizontal="center" vertical="center"/>
      <protection/>
    </xf>
    <xf numFmtId="9" fontId="46" fillId="7" borderId="0" xfId="24" applyFont="1" applyFill="1" applyAlignment="1">
      <alignment horizontal="center" vertical="center"/>
    </xf>
    <xf numFmtId="0" fontId="4" fillId="0" borderId="0" xfId="22" applyFont="1" applyAlignment="1">
      <alignment vertical="center"/>
      <protection/>
    </xf>
    <xf numFmtId="3" fontId="4" fillId="0" borderId="0" xfId="22" applyNumberFormat="1" applyFont="1" applyAlignment="1">
      <alignment horizontal="center" vertical="center"/>
      <protection/>
    </xf>
    <xf numFmtId="3" fontId="4" fillId="0" borderId="11" xfId="22" applyNumberFormat="1" applyFont="1" applyBorder="1" applyAlignment="1">
      <alignment horizontal="center" vertical="center"/>
      <protection/>
    </xf>
    <xf numFmtId="1" fontId="0" fillId="0" borderId="0" xfId="0" applyNumberFormat="1" applyAlignment="1">
      <alignment vertical="center"/>
    </xf>
    <xf numFmtId="0" fontId="4" fillId="0" borderId="6" xfId="22" applyFont="1" applyBorder="1" applyAlignment="1">
      <alignment vertical="center"/>
      <protection/>
    </xf>
    <xf numFmtId="3" fontId="4" fillId="0" borderId="6" xfId="22" applyNumberFormat="1" applyFont="1" applyBorder="1" applyAlignment="1">
      <alignment horizontal="center" vertical="center"/>
      <protection/>
    </xf>
    <xf numFmtId="9" fontId="35" fillId="0" borderId="3" xfId="24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3" borderId="5" xfId="0" applyFont="1" applyFill="1" applyBorder="1" applyAlignment="1">
      <alignment vertical="center"/>
    </xf>
    <xf numFmtId="1" fontId="4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/>
    </xf>
    <xf numFmtId="9" fontId="12" fillId="2" borderId="0" xfId="0" applyNumberFormat="1" applyFont="1" applyFill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166" fontId="4" fillId="3" borderId="0" xfId="24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Continuous" vertical="center"/>
    </xf>
    <xf numFmtId="9" fontId="4" fillId="3" borderId="0" xfId="24" applyFont="1" applyFill="1" applyAlignment="1">
      <alignment horizontal="center" vertical="center"/>
    </xf>
    <xf numFmtId="0" fontId="4" fillId="0" borderId="5" xfId="0" applyFont="1" applyBorder="1" applyAlignment="1">
      <alignment horizontal="centerContinuous" vertical="center"/>
    </xf>
    <xf numFmtId="0" fontId="0" fillId="2" borderId="0" xfId="0" applyFill="1" applyBorder="1" applyAlignment="1">
      <alignment/>
    </xf>
    <xf numFmtId="3" fontId="35" fillId="0" borderId="3" xfId="0" applyNumberFormat="1" applyFont="1" applyBorder="1" applyAlignment="1">
      <alignment horizontal="center" vertical="center"/>
    </xf>
    <xf numFmtId="166" fontId="35" fillId="0" borderId="3" xfId="24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/>
    </xf>
    <xf numFmtId="170" fontId="0" fillId="0" borderId="0" xfId="0" applyNumberFormat="1" applyAlignment="1">
      <alignment vertical="center"/>
    </xf>
    <xf numFmtId="0" fontId="5" fillId="0" borderId="0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Continuous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10" fontId="1" fillId="0" borderId="0" xfId="0" applyNumberFormat="1" applyFont="1" applyBorder="1" applyAlignment="1">
      <alignment vertical="center"/>
    </xf>
    <xf numFmtId="8" fontId="0" fillId="0" borderId="0" xfId="0" applyNumberFormat="1" applyBorder="1" applyAlignment="1">
      <alignment/>
    </xf>
    <xf numFmtId="9" fontId="4" fillId="4" borderId="0" xfId="24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 wrapText="1"/>
    </xf>
    <xf numFmtId="9" fontId="12" fillId="0" borderId="3" xfId="0" applyNumberFormat="1" applyFont="1" applyBorder="1" applyAlignment="1">
      <alignment horizontal="center" vertical="center" wrapText="1"/>
    </xf>
    <xf numFmtId="9" fontId="12" fillId="2" borderId="3" xfId="24" applyNumberFormat="1" applyFont="1" applyFill="1" applyBorder="1" applyAlignment="1">
      <alignment horizontal="center" vertical="center"/>
    </xf>
    <xf numFmtId="8" fontId="4" fillId="0" borderId="0" xfId="0" applyNumberFormat="1" applyFont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49" fontId="4" fillId="4" borderId="0" xfId="0" applyNumberFormat="1" applyFont="1" applyFill="1" applyAlignment="1">
      <alignment horizontal="center" vertical="center" wrapText="1"/>
    </xf>
    <xf numFmtId="9" fontId="4" fillId="4" borderId="6" xfId="24" applyFont="1" applyFill="1" applyBorder="1" applyAlignment="1">
      <alignment horizontal="center" vertical="center"/>
    </xf>
    <xf numFmtId="170" fontId="46" fillId="7" borderId="0" xfId="17" applyNumberFormat="1" applyFont="1" applyFill="1" applyAlignment="1">
      <alignment horizontal="center" vertical="center"/>
    </xf>
    <xf numFmtId="15" fontId="4" fillId="0" borderId="0" xfId="0" applyNumberFormat="1" applyFont="1" applyBorder="1" applyAlignment="1">
      <alignment horizontal="center" vertical="center" wrapText="1"/>
    </xf>
    <xf numFmtId="15" fontId="4" fillId="4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 quotePrefix="1">
      <alignment horizontal="center" vertical="center"/>
    </xf>
    <xf numFmtId="49" fontId="4" fillId="4" borderId="0" xfId="0" applyNumberFormat="1" applyFont="1" applyFill="1" applyAlignment="1" quotePrefix="1">
      <alignment horizontal="center" vertical="center"/>
    </xf>
    <xf numFmtId="9" fontId="4" fillId="0" borderId="0" xfId="0" applyNumberFormat="1" applyFont="1" applyBorder="1" applyAlignment="1">
      <alignment horizontal="center" vertical="center" wrapText="1"/>
    </xf>
    <xf numFmtId="9" fontId="4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center" wrapText="1"/>
    </xf>
    <xf numFmtId="166" fontId="4" fillId="0" borderId="0" xfId="24" applyNumberFormat="1" applyFont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3" xfId="0" applyFont="1" applyBorder="1" applyAlignment="1">
      <alignment vertical="center"/>
    </xf>
    <xf numFmtId="170" fontId="4" fillId="0" borderId="0" xfId="22" applyNumberFormat="1" applyFont="1" applyAlignment="1">
      <alignment horizontal="center" vertical="center"/>
      <protection/>
    </xf>
    <xf numFmtId="170" fontId="4" fillId="0" borderId="0" xfId="17" applyNumberFormat="1" applyFont="1" applyAlignment="1">
      <alignment horizontal="center" vertical="center"/>
    </xf>
    <xf numFmtId="0" fontId="4" fillId="0" borderId="0" xfId="22" applyFont="1" applyAlignment="1">
      <alignment horizontal="center" vertical="center"/>
      <protection/>
    </xf>
    <xf numFmtId="170" fontId="4" fillId="0" borderId="0" xfId="0" applyNumberFormat="1" applyFont="1" applyAlignment="1">
      <alignment vertical="center"/>
    </xf>
    <xf numFmtId="170" fontId="4" fillId="0" borderId="6" xfId="17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9" fontId="8" fillId="0" borderId="0" xfId="24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9" fontId="4" fillId="0" borderId="0" xfId="24" applyFont="1" applyAlignment="1">
      <alignment horizontal="center" wrapText="1"/>
    </xf>
    <xf numFmtId="3" fontId="4" fillId="0" borderId="0" xfId="0" applyNumberFormat="1" applyFont="1" applyAlignment="1">
      <alignment/>
    </xf>
    <xf numFmtId="0" fontId="4" fillId="5" borderId="5" xfId="0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1" fontId="4" fillId="4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9" fontId="4" fillId="4" borderId="0" xfId="24" applyFont="1" applyFill="1" applyAlignment="1">
      <alignment horizontal="center" vertical="center"/>
    </xf>
    <xf numFmtId="166" fontId="4" fillId="3" borderId="0" xfId="24" applyNumberFormat="1" applyFont="1" applyFill="1" applyAlignment="1">
      <alignment horizontal="center" vertical="center"/>
    </xf>
    <xf numFmtId="9" fontId="4" fillId="5" borderId="3" xfId="24" applyFont="1" applyFill="1" applyBorder="1" applyAlignment="1">
      <alignment horizontal="center" vertical="center"/>
    </xf>
    <xf numFmtId="9" fontId="4" fillId="5" borderId="1" xfId="24" applyFont="1" applyFill="1" applyBorder="1" applyAlignment="1">
      <alignment horizontal="center" vertical="center"/>
    </xf>
    <xf numFmtId="9" fontId="4" fillId="3" borderId="0" xfId="24" applyNumberFormat="1" applyFont="1" applyFill="1" applyAlignment="1">
      <alignment horizontal="center" vertical="center"/>
    </xf>
    <xf numFmtId="9" fontId="4" fillId="3" borderId="3" xfId="24" applyNumberFormat="1" applyFont="1" applyFill="1" applyBorder="1" applyAlignment="1">
      <alignment horizontal="center" vertical="center"/>
    </xf>
    <xf numFmtId="9" fontId="4" fillId="3" borderId="1" xfId="24" applyNumberFormat="1" applyFont="1" applyFill="1" applyBorder="1" applyAlignment="1">
      <alignment horizontal="center" vertical="center"/>
    </xf>
    <xf numFmtId="0" fontId="6" fillId="0" borderId="5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9" fontId="4" fillId="5" borderId="0" xfId="24" applyFont="1" applyFill="1" applyAlignment="1">
      <alignment horizontal="center" vertical="center"/>
    </xf>
    <xf numFmtId="0" fontId="0" fillId="0" borderId="3" xfId="0" applyBorder="1" applyAlignment="1">
      <alignment horizontal="center"/>
    </xf>
    <xf numFmtId="9" fontId="4" fillId="3" borderId="0" xfId="24" applyFont="1" applyFill="1" applyAlignment="1">
      <alignment horizontal="center" vertical="center"/>
    </xf>
    <xf numFmtId="0" fontId="4" fillId="0" borderId="5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9" fontId="4" fillId="3" borderId="6" xfId="24" applyFont="1" applyFill="1" applyBorder="1" applyAlignment="1">
      <alignment horizontal="center" vertical="center"/>
    </xf>
    <xf numFmtId="9" fontId="18" fillId="2" borderId="3" xfId="24" applyFont="1" applyFill="1" applyBorder="1" applyAlignment="1">
      <alignment horizontal="center" vertical="center"/>
    </xf>
    <xf numFmtId="9" fontId="4" fillId="5" borderId="0" xfId="24" applyNumberFormat="1" applyFont="1" applyFill="1" applyAlignment="1">
      <alignment horizontal="center" vertical="center"/>
    </xf>
    <xf numFmtId="166" fontId="4" fillId="5" borderId="0" xfId="24" applyNumberFormat="1" applyFont="1" applyFill="1" applyAlignment="1">
      <alignment horizontal="center" vertical="center"/>
    </xf>
    <xf numFmtId="166" fontId="4" fillId="4" borderId="0" xfId="24" applyNumberFormat="1" applyFont="1" applyFill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1" fillId="2" borderId="8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9" fontId="4" fillId="4" borderId="0" xfId="24" applyFont="1" applyFill="1" applyBorder="1" applyAlignment="1">
      <alignment horizontal="center" vertical="center"/>
    </xf>
    <xf numFmtId="9" fontId="4" fillId="3" borderId="3" xfId="24" applyFont="1" applyFill="1" applyBorder="1" applyAlignment="1">
      <alignment horizontal="center" vertical="center"/>
    </xf>
    <xf numFmtId="9" fontId="4" fillId="3" borderId="1" xfId="24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21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9" fontId="4" fillId="0" borderId="0" xfId="24" applyFont="1" applyFill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9" fontId="4" fillId="0" borderId="6" xfId="24" applyFont="1" applyFill="1" applyBorder="1" applyAlignment="1">
      <alignment horizontal="center" vertical="center"/>
    </xf>
    <xf numFmtId="9" fontId="12" fillId="0" borderId="3" xfId="24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8" xfId="22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5" fillId="0" borderId="0" xfId="22" applyNumberFormat="1" applyFont="1" applyAlignment="1">
      <alignment horizontal="center" vertical="center" wrapText="1"/>
      <protection/>
    </xf>
    <xf numFmtId="3" fontId="4" fillId="0" borderId="12" xfId="22" applyNumberFormat="1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3" fontId="4" fillId="0" borderId="5" xfId="22" applyNumberFormat="1" applyFont="1" applyBorder="1" applyAlignment="1">
      <alignment horizontal="center"/>
      <protection/>
    </xf>
    <xf numFmtId="3" fontId="4" fillId="0" borderId="1" xfId="22" applyNumberFormat="1" applyFont="1" applyBorder="1" applyAlignment="1">
      <alignment horizontal="center"/>
      <protection/>
    </xf>
    <xf numFmtId="0" fontId="4" fillId="0" borderId="3" xfId="22" applyFont="1" applyBorder="1" applyAlignment="1">
      <alignment horizontal="center" vertical="center"/>
      <protection/>
    </xf>
    <xf numFmtId="1" fontId="4" fillId="0" borderId="5" xfId="22" applyNumberFormat="1" applyFont="1" applyBorder="1" applyAlignment="1">
      <alignment horizontal="center" vertical="center"/>
      <protection/>
    </xf>
    <xf numFmtId="1" fontId="4" fillId="0" borderId="1" xfId="22" applyNumberFormat="1" applyFont="1" applyBorder="1" applyAlignment="1">
      <alignment horizontal="center" vertical="center"/>
      <protection/>
    </xf>
    <xf numFmtId="0" fontId="0" fillId="0" borderId="5" xfId="22" applyFont="1" applyBorder="1" applyAlignment="1">
      <alignment horizontal="center"/>
      <protection/>
    </xf>
    <xf numFmtId="0" fontId="0" fillId="0" borderId="8" xfId="22" applyFont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2" xfId="21"/>
    <cellStyle name="Normal_c3" xfId="22"/>
    <cellStyle name="Normal_CUADROS MEMORIA_SET2000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2175"/>
          <c:w val="0.97925"/>
          <c:h val="0.978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'C2'!$D$5</c:f>
              <c:strCache>
                <c:ptCount val="1"/>
                <c:pt idx="0">
                  <c:v>Hombre</c:v>
                </c:pt>
              </c:strCache>
            </c:strRef>
          </c:tx>
          <c:spPr>
            <a:pattFill prst="narHorz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'C2'!$A$7:$A$14</c:f>
              <c:strCache/>
            </c:strRef>
          </c:cat>
          <c:val>
            <c:numRef>
              <c:f>('C2'!$D$7,'C2'!$D$8,'C2'!$D$9,'C2'!$D$10,'C2'!$D$11,'C2'!$D$12,'C2'!$D$13,'C2'!$D$14)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'C2'!$F$5</c:f>
              <c:strCache>
                <c:ptCount val="1"/>
                <c:pt idx="0">
                  <c:v>Mujer</c:v>
                </c:pt>
              </c:strCache>
            </c:strRef>
          </c:tx>
          <c:spPr>
            <a:pattFill prst="zigZag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'C2'!$A$7:$A$14</c:f>
              <c:strCache/>
            </c:strRef>
          </c:cat>
          <c:val>
            <c:numRef>
              <c:f>('C2'!$F$7,'C2'!$F$8,'C2'!$F$9,'C2'!$F$10,'C2'!$F$11,'C2'!$F$12,'C2'!$F$13,'C2'!$F$14)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hape val="box"/>
        <c:axId val="6427343"/>
        <c:axId val="57846088"/>
      </c:bar3DChart>
      <c:catAx>
        <c:axId val="64273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846088"/>
        <c:crosses val="autoZero"/>
        <c:auto val="1"/>
        <c:lblOffset val="20"/>
        <c:tickLblSkip val="1"/>
        <c:noMultiLvlLbl val="0"/>
      </c:catAx>
      <c:valAx>
        <c:axId val="5784608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>
                <a:latin typeface="Arial"/>
                <a:ea typeface="Arial"/>
                <a:cs typeface="Arial"/>
              </a:defRPr>
            </a:pPr>
          </a:p>
        </c:txPr>
        <c:crossAx val="6427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675"/>
          <c:y val="0.78425"/>
          <c:w val="0.2825"/>
          <c:h val="0.08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floor>
      <c:spPr>
        <a:solidFill>
          <a:srgbClr val="E3E3E3"/>
        </a:solidFill>
      </c:spPr>
      <c:thickness val="0"/>
    </c:floor>
    <c:sideWall>
      <c:spPr>
        <a:solidFill>
          <a:srgbClr val="E3E3E3"/>
        </a:solidFill>
        <a:ln w="3175">
          <a:noFill/>
        </a:ln>
      </c:spPr>
      <c:thickness val="0"/>
    </c:sideWall>
    <c:backWall>
      <c:spPr>
        <a:solidFill>
          <a:srgbClr val="E3E3E3"/>
        </a:solidFill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Autorizacion de aptitud para el trabajo del menor en el sector Comercio Hoteles Bares y Restaurantes por sexo</a:t>
            </a:r>
          </a:p>
        </c:rich>
      </c:tx>
      <c:layout>
        <c:manualLayout>
          <c:xMode val="factor"/>
          <c:yMode val="factor"/>
          <c:x val="0.0225"/>
          <c:y val="-0.01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7"/>
          <c:y val="0.28275"/>
          <c:w val="0.6295"/>
          <c:h val="0.664"/>
        </c:manualLayout>
      </c:layout>
      <c:pie3DChart>
        <c:varyColors val="1"/>
        <c:ser>
          <c:idx val="0"/>
          <c:order val="0"/>
          <c:tx>
            <c:strRef>
              <c:f>'C20'!$A$5</c:f>
              <c:strCache>
                <c:ptCount val="1"/>
                <c:pt idx="0">
                  <c:v>Comercio Hoteles Bares y Restaurantes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FF"/>
              </a:solidFill>
            </c:spPr>
          </c:dPt>
          <c:cat>
            <c:strRef>
              <c:f>'C20'!$F$3:$I$3</c:f>
              <c:strCache/>
            </c:strRef>
          </c:cat>
          <c:val>
            <c:numRef>
              <c:f>('C20'!$G$5,'C20'!$I$5)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73"/>
          <c:w val="0.821"/>
          <c:h val="0.7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'C21'!$D$7:$E$7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'C21'!$A$10:$A$11</c:f>
              <c:strCache/>
            </c:strRef>
          </c:cat>
          <c:val>
            <c:numRef>
              <c:f>'C21'!$E$10:$E$11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'C21'!$F$7:$G$7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'C21'!$A$10:$A$11</c:f>
              <c:strCache/>
            </c:strRef>
          </c:cat>
          <c:val>
            <c:numRef>
              <c:f>'C21'!$G$10:$G$11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'C21'!$H$7:$I$7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'C21'!$A$10:$A$11</c:f>
              <c:strCache/>
            </c:strRef>
          </c:cat>
          <c:val>
            <c:numRef>
              <c:f>'C21'!$I$10:$I$11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8214277"/>
        <c:axId val="8384174"/>
      </c:barChart>
      <c:catAx>
        <c:axId val="3821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/>
            </a:pPr>
          </a:p>
        </c:txPr>
        <c:crossAx val="8384174"/>
        <c:crosses val="autoZero"/>
        <c:auto val="1"/>
        <c:lblOffset val="100"/>
        <c:noMultiLvlLbl val="0"/>
      </c:catAx>
      <c:valAx>
        <c:axId val="8384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/>
            </a:pPr>
          </a:p>
        </c:txPr>
        <c:crossAx val="38214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75"/>
          <c:y val="0.41575"/>
          <c:w val="0.13475"/>
          <c:h val="0.1412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"/>
          <c:y val="0.099"/>
          <c:w val="0.40825"/>
          <c:h val="0.81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Acuerdos
67%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'C25-26'!$B$5:$B$8</c:f>
              <c:strCache/>
            </c:strRef>
          </c:cat>
          <c:val>
            <c:numRef>
              <c:f>'C25-26'!$D$5:$D$8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051"/>
          <c:w val="0.9435"/>
          <c:h val="0.854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olidDmnd">
                <a:fgClr>
                  <a:srgbClr val="FFFF00"/>
                </a:fgClr>
                <a:bgClr>
                  <a:srgbClr val="FF0000"/>
                </a:bgClr>
              </a:pattFill>
            </c:spPr>
          </c:dPt>
          <c:dPt>
            <c:idx val="1"/>
            <c:invertIfNegative val="0"/>
            <c:spPr>
              <a:pattFill prst="smGrid">
                <a:fgClr>
                  <a:srgbClr val="33CCCC"/>
                </a:fgClr>
                <a:bgClr>
                  <a:srgbClr val="000000"/>
                </a:bgClr>
              </a:pattFill>
            </c:spPr>
          </c:dPt>
          <c:dPt>
            <c:idx val="2"/>
            <c:invertIfNegative val="0"/>
            <c:spPr>
              <a:pattFill prst="lgCheck">
                <a:fgClr>
                  <a:srgbClr val="FF8080"/>
                </a:fgClr>
                <a:bgClr>
                  <a:srgbClr val="000000"/>
                </a:bgClr>
              </a:pattFill>
            </c:spPr>
          </c:dPt>
          <c:dPt>
            <c:idx val="3"/>
            <c:invertIfNegative val="0"/>
            <c:spPr>
              <a:pattFill prst="trellis">
                <a:fgClr>
                  <a:srgbClr val="00FF00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18000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18000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18000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18000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18000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</c:spPr>
            <c:txPr>
              <a:bodyPr vert="horz" rot="-18000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('C27'!$D$4,'C27'!$F$4,'C27'!$H$4,'C27'!$J$4)</c:f>
              <c:strCache/>
            </c:strRef>
          </c:cat>
          <c:val>
            <c:numRef>
              <c:f>('C27'!$D$11,'C27'!$F$11,'C27'!$H$11,'C27'!$J$11)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gapWidth val="100"/>
        <c:shape val="box"/>
        <c:axId val="8348703"/>
        <c:axId val="8029464"/>
      </c:bar3DChart>
      <c:catAx>
        <c:axId val="8348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1" i="0" u="none" baseline="0"/>
            </a:pPr>
          </a:p>
        </c:txPr>
        <c:crossAx val="8029464"/>
        <c:crosses val="autoZero"/>
        <c:auto val="1"/>
        <c:lblOffset val="100"/>
        <c:noMultiLvlLbl val="0"/>
      </c:catAx>
      <c:valAx>
        <c:axId val="8029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/>
            </a:pPr>
          </a:p>
        </c:txPr>
        <c:crossAx val="8348703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00"/>
            </a:gs>
            <a:gs pos="100000">
              <a:srgbClr val="FFFFFF"/>
            </a:gs>
          </a:gsLst>
          <a:lin ang="0" scaled="1"/>
        </a:gra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925"/>
          <c:y val="0.289"/>
          <c:w val="0.38675"/>
          <c:h val="0.57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Ind. Seguro Social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Salarios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Accidentes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Asist. Econ.
/cierre 
empresa
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Asist. Econ.
/ incapacidad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'C28-29'!$A$35:$A$42</c:f>
              <c:strCache/>
            </c:strRef>
          </c:cat>
          <c:val>
            <c:numRef>
              <c:f>'C28-29'!$B$35:$B$42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'C28-29'!$A$7:$A$16</c:f>
              <c:strCache/>
            </c:strRef>
          </c:cat>
          <c:val>
            <c:numRef>
              <c:f>'C28-29'!$C$7:$C$16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60"/>
        <c:axId val="5156313"/>
        <c:axId val="46406818"/>
      </c:barChart>
      <c:catAx>
        <c:axId val="5156313"/>
        <c:scaling>
          <c:orientation val="minMax"/>
        </c:scaling>
        <c:axPos val="l"/>
        <c:delete val="1"/>
        <c:majorTickMark val="out"/>
        <c:minorTickMark val="none"/>
        <c:tickLblPos val="nextTo"/>
        <c:crossAx val="46406818"/>
        <c:crosses val="autoZero"/>
        <c:auto val="1"/>
        <c:lblOffset val="100"/>
        <c:tickLblSkip val="4"/>
        <c:noMultiLvlLbl val="0"/>
      </c:catAx>
      <c:valAx>
        <c:axId val="464068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1563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"/>
          <c:y val="0.01675"/>
          <c:w val="0.7375"/>
          <c:h val="0.9622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464676"/>
                </a:gs>
                <a:gs pos="50000">
                  <a:srgbClr val="8080FF"/>
                </a:gs>
                <a:gs pos="100000">
                  <a:srgbClr val="46467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CCCC"/>
                  </a:gs>
                </a:gsLst>
                <a:lin ang="540000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C0C0C0"/>
                  </a:gs>
                  <a:gs pos="50000">
                    <a:srgbClr val="336666"/>
                  </a:gs>
                  <a:gs pos="100000">
                    <a:srgbClr val="C0C0C0"/>
                  </a:gs>
                </a:gsLst>
                <a:lin ang="540000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C0C0C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8080"/>
                  </a:gs>
                  <a:gs pos="100000">
                    <a:srgbClr val="424242"/>
                  </a:gs>
                </a:gsLst>
                <a:path path="rect">
                  <a:fillToRect r="100000" b="100000"/>
                </a:path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80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96969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6969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6969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6969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('C31'!$B$7,'C31'!$B$11,'C31'!$B$12,'C31'!$B$14,'C31'!$B$15)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5008179"/>
        <c:axId val="855884"/>
      </c:barChart>
      <c:catAx>
        <c:axId val="15008179"/>
        <c:scaling>
          <c:orientation val="minMax"/>
        </c:scaling>
        <c:axPos val="l"/>
        <c:delete val="1"/>
        <c:majorTickMark val="none"/>
        <c:minorTickMark val="none"/>
        <c:tickLblPos val="nextTo"/>
        <c:crossAx val="855884"/>
        <c:crosses val="autoZero"/>
        <c:auto val="1"/>
        <c:lblOffset val="100"/>
        <c:noMultiLvlLbl val="0"/>
      </c:catAx>
      <c:valAx>
        <c:axId val="855884"/>
        <c:scaling>
          <c:orientation val="minMax"/>
        </c:scaling>
        <c:axPos val="b"/>
        <c:delete val="1"/>
        <c:majorTickMark val="out"/>
        <c:minorTickMark val="none"/>
        <c:tickLblPos val="nextTo"/>
        <c:crossAx val="15008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008000"/>
                </a:fgClr>
                <a:bgClr>
                  <a:srgbClr val="FFFF00"/>
                </a:bgClr>
              </a:pattFill>
            </c:spPr>
          </c:dPt>
          <c:dPt>
            <c:idx val="1"/>
            <c:invertIfNegative val="0"/>
            <c:spPr>
              <a:pattFill prst="narVert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'C32-33'!$A$6:$A$7</c:f>
              <c:strCache/>
            </c:strRef>
          </c:cat>
          <c:val>
            <c:numRef>
              <c:f>'C32-33'!$C$6:$C$7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7702957"/>
        <c:axId val="2217750"/>
      </c:bar3DChart>
      <c:catAx>
        <c:axId val="770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17750"/>
        <c:crosses val="autoZero"/>
        <c:auto val="1"/>
        <c:lblOffset val="100"/>
        <c:noMultiLvlLbl val="0"/>
      </c:catAx>
      <c:valAx>
        <c:axId val="2217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702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009"/>
          <c:w val="0.984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rgbClr val="69FFFF"/>
                </a:fgClr>
                <a:bgClr>
                  <a:srgbClr val="FFFF00"/>
                </a:bgClr>
              </a:pattFill>
            </c:spPr>
          </c:dPt>
          <c:dPt>
            <c:idx val="1"/>
            <c:invertIfNegative val="0"/>
            <c:spPr>
              <a:pattFill prst="sphere">
                <a:fgClr>
                  <a:srgbClr val="FFFFFF"/>
                </a:fgClr>
                <a:bgClr>
                  <a:srgbClr val="A6CAF0"/>
                </a:bgClr>
              </a:pattFill>
            </c:spPr>
          </c:dPt>
          <c:dPt>
            <c:idx val="2"/>
            <c:invertIfNegative val="0"/>
            <c:spPr>
              <a:solidFill>
                <a:srgbClr val="A6CAF0"/>
              </a:soli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00"/>
                  </a:gs>
                </a:gsLst>
                <a:lin ang="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FFC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FFC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FFC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FFFFC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('C3'!$D$5:$E$6,'C3'!$H$6:$H$7,'C3'!$I$6:$I$7)</c:f>
              <c:strCache>
                <c:ptCount val="3"/>
                <c:pt idx="0">
                  <c:v>Federaciones</c:v>
                </c:pt>
                <c:pt idx="1">
                  <c:v>0</c:v>
                </c:pt>
                <c:pt idx="2">
                  <c:v>Empresas</c:v>
                </c:pt>
              </c:strCache>
            </c:strRef>
          </c:cat>
          <c:val>
            <c:numRef>
              <c:f>('C3'!$D$10,'C3'!$H$10:$I$10)</c:f>
              <c:numCache>
                <c:ptCount val="3"/>
                <c:pt idx="0">
                  <c:v>2</c:v>
                </c:pt>
                <c:pt idx="1">
                  <c:v>14</c:v>
                </c:pt>
                <c:pt idx="2">
                  <c:v>1</c:v>
                </c:pt>
              </c:numCache>
            </c:numRef>
          </c:val>
          <c:shape val="box"/>
        </c:ser>
        <c:shape val="box"/>
        <c:axId val="50852745"/>
        <c:axId val="55021522"/>
      </c:bar3DChart>
      <c:catAx>
        <c:axId val="50852745"/>
        <c:scaling>
          <c:orientation val="minMax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55021522"/>
        <c:crosses val="autoZero"/>
        <c:auto val="1"/>
        <c:lblOffset val="100"/>
        <c:tickLblSkip val="1"/>
        <c:noMultiLvlLbl val="0"/>
      </c:catAx>
      <c:valAx>
        <c:axId val="55021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/>
            </a:pPr>
          </a:p>
        </c:txPr>
        <c:crossAx val="508527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3E3E3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60"/>
      <c:rAngAx val="1"/>
    </c:view3D>
    <c:plotArea>
      <c:layout>
        <c:manualLayout>
          <c:xMode val="edge"/>
          <c:yMode val="edge"/>
          <c:x val="0"/>
          <c:y val="0.1695"/>
          <c:w val="0.96625"/>
          <c:h val="0.74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'C4_5'!$D$21:$E$21</c:f>
              <c:strCache>
                <c:ptCount val="1"/>
                <c:pt idx="0">
                  <c:v>Hombre</c:v>
                </c:pt>
              </c:strCache>
            </c:strRef>
          </c:tx>
          <c:spPr>
            <a:pattFill prst="dkVert">
              <a:fgClr>
                <a:srgbClr val="336666"/>
              </a:fgClr>
              <a:bgClr>
                <a:srgbClr val="96969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strRef>
              <c:f>'C4_5'!$A$23:$A$27</c:f>
              <c:strCache/>
            </c:strRef>
          </c:cat>
          <c:val>
            <c:numRef>
              <c:f>'C4_5'!$D$23:$D$27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gapWidth val="170"/>
        <c:gapDepth val="210"/>
        <c:shape val="box"/>
        <c:axId val="25431651"/>
        <c:axId val="27558268"/>
      </c:bar3DChart>
      <c:catAx>
        <c:axId val="25431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558268"/>
        <c:crosses val="autoZero"/>
        <c:auto val="1"/>
        <c:lblOffset val="100"/>
        <c:noMultiLvlLbl val="0"/>
      </c:catAx>
      <c:valAx>
        <c:axId val="27558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43165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"/>
          <c:w val="0.90625"/>
          <c:h val="1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smGrid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narVert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iagBrick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Horz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'C8-9_10'!$A$7:$A$11</c:f>
              <c:strCache/>
            </c:strRef>
          </c:cat>
          <c:val>
            <c:numRef>
              <c:f>'C8-9_10'!$C$7:$C$11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46697821"/>
        <c:axId val="17627206"/>
      </c:bar3DChart>
      <c:catAx>
        <c:axId val="466978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17627206"/>
        <c:crosses val="autoZero"/>
        <c:auto val="1"/>
        <c:lblOffset val="100"/>
        <c:noMultiLvlLbl val="0"/>
      </c:catAx>
      <c:valAx>
        <c:axId val="17627206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97821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FFFFFF"/>
            </a:gs>
          </a:gsLst>
          <a:lin ang="5400000" scaled="1"/>
        </a:gra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r="100000" b="100000"/>
      </a:path>
    </a:gradFill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735"/>
          <c:y val="0.197"/>
          <c:w val="0.503"/>
          <c:h val="0.75025"/>
        </c:manualLayout>
      </c:layout>
      <c:pieChart>
        <c:varyColors val="1"/>
        <c:ser>
          <c:idx val="0"/>
          <c:order val="0"/>
          <c:spPr>
            <a:pattFill prst="lgConfetti">
              <a:fgClr>
                <a:srgbClr val="802060"/>
              </a:fgClr>
              <a:bgClr>
                <a:srgbClr val="E3E3E3"/>
              </a:bgClr>
            </a:pattFill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dPt>
            <c:idx val="0"/>
            <c:explosion val="0"/>
            <c:spPr>
              <a:pattFill prst="lgCheck">
                <a:fgClr>
                  <a:srgbClr val="00FF00"/>
                </a:fgClr>
                <a:bgClr>
                  <a:srgbClr val="333300"/>
                </a:bgClr>
              </a:pattFill>
            </c:spPr>
          </c:dPt>
          <c:dPt>
            <c:idx val="1"/>
            <c:explosion val="7"/>
            <c:spPr>
              <a:pattFill prst="sphere">
                <a:fgClr>
                  <a:srgbClr val="FF0000"/>
                </a:fgClr>
                <a:bgClr>
                  <a:srgbClr val="C0C0C0"/>
                </a:bgClr>
              </a:pattFill>
            </c:spPr>
          </c:dPt>
          <c:dPt>
            <c:idx val="2"/>
            <c:explosion val="0"/>
            <c:spPr>
              <a:pattFill prst="pct70">
                <a:fgClr>
                  <a:srgbClr val="000080"/>
                </a:fgClr>
                <a:bgClr>
                  <a:srgbClr val="00CCFF"/>
                </a:bgClr>
              </a:pattFill>
            </c:spPr>
          </c:dPt>
          <c:dPt>
            <c:idx val="3"/>
            <c:explosion val="0"/>
            <c:spPr>
              <a:pattFill prst="lgConfetti">
                <a:fgClr>
                  <a:srgbClr val="FFFF00"/>
                </a:fgClr>
                <a:bgClr>
                  <a:srgbClr val="999933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/>
                      <a:t>Aprobadas
40%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254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/>
                      <a:t>Rechazadas
60%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254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/>
                  </a:pPr>
                </a:p>
              </c:txPr>
              <c:numFmt formatCode="0%" sourceLinked="0"/>
              <c:spPr>
                <a:noFill/>
                <a:ln w="254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/>
                  </a:pPr>
                </a:p>
              </c:txPr>
              <c:numFmt formatCode="0%" sourceLinked="0"/>
              <c:spPr>
                <a:noFill/>
                <a:ln w="254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'C11_12'!$A$7:$A$8</c:f>
              <c:strCache/>
            </c:strRef>
          </c:cat>
          <c:val>
            <c:numRef>
              <c:f>'C11_12'!$C$7:$C$8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4"/>
          <c:y val="0.157"/>
          <c:w val="0.5795"/>
          <c:h val="0.67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Industria Manufacturera
59%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Transporte y Comunicación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'C13_14'!$A$7:$A$9</c:f>
              <c:strCache/>
            </c:strRef>
          </c:cat>
          <c:val>
            <c:numRef>
              <c:f>'C13_14'!$C$7:$C$9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 Empresas con planes de pensiones y jubilaciones según sexo de los trabajadores registrados 
</a:t>
            </a:r>
          </a:p>
        </c:rich>
      </c:tx>
      <c:layout>
        <c:manualLayout>
          <c:xMode val="factor"/>
          <c:yMode val="factor"/>
          <c:x val="0.0115"/>
          <c:y val="0.01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875"/>
          <c:y val="0.15975"/>
          <c:w val="0.95875"/>
          <c:h val="0.82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('C15'!$F$5:$G$5,'C15'!$H$5:$I$5)</c:f>
              <c:strCache/>
            </c:strRef>
          </c:cat>
          <c:val>
            <c:numRef>
              <c:f>('C15'!$G$8,'C15'!$I$8)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24427127"/>
        <c:axId val="18517552"/>
      </c:bar3DChart>
      <c:catAx>
        <c:axId val="24427127"/>
        <c:scaling>
          <c:orientation val="minMax"/>
        </c:scaling>
        <c:axPos val="b"/>
        <c:delete val="1"/>
        <c:majorTickMark val="out"/>
        <c:minorTickMark val="none"/>
        <c:tickLblPos val="low"/>
        <c:crossAx val="18517552"/>
        <c:crosses val="autoZero"/>
        <c:auto val="1"/>
        <c:lblOffset val="100"/>
        <c:tickLblSkip val="2"/>
        <c:tickMarkSkip val="2"/>
        <c:noMultiLvlLbl val="0"/>
      </c:catAx>
      <c:valAx>
        <c:axId val="18517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271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3E3E3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16525"/>
          <c:y val="0.05825"/>
          <c:w val="0.7865"/>
          <c:h val="0.926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'C16-17'!$D$4:$E$4</c:f>
              <c:strCache>
                <c:ptCount val="1"/>
                <c:pt idx="0">
                  <c:v>Aprobados</c:v>
                </c:pt>
              </c:strCache>
            </c:strRef>
          </c:tx>
          <c:spPr>
            <a:solidFill>
              <a:srgbClr val="CC9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'C16-17'!$A$6:$A$8</c:f>
              <c:strCache/>
            </c:strRef>
          </c:cat>
          <c:val>
            <c:numRef>
              <c:f>'C16-17'!$D$6:$D$8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'C16-17'!$F$4:$G$4</c:f>
              <c:strCache>
                <c:ptCount val="1"/>
                <c:pt idx="0">
                  <c:v>Rechazados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'C16-17'!$A$6:$A$8</c:f>
              <c:strCache/>
            </c:strRef>
          </c:cat>
          <c:val>
            <c:numRef>
              <c:f>'C16-17'!$F$6:$F$8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'C16-17'!$H$4:$I$4</c:f>
              <c:strCache>
                <c:ptCount val="1"/>
                <c:pt idx="0">
                  <c:v>Anulados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'C16-17'!$A$6:$A$8</c:f>
              <c:strCache/>
            </c:strRef>
          </c:cat>
          <c:val>
            <c:numRef>
              <c:f>'C16-17'!$H$6:$H$8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32440241"/>
        <c:axId val="23526714"/>
      </c:bar3DChart>
      <c:catAx>
        <c:axId val="3244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9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26714"/>
        <c:crosses val="autoZero"/>
        <c:auto val="1"/>
        <c:lblOffset val="80"/>
        <c:tickLblSkip val="1"/>
        <c:noMultiLvlLbl val="0"/>
      </c:catAx>
      <c:valAx>
        <c:axId val="23526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440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21175"/>
          <c:w val="0.16775"/>
          <c:h val="0.33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65"/>
          <c:y val="0.1205"/>
          <c:w val="0.9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'C18_19'!$B$5:$C$5</c:f>
              <c:strCache>
                <c:ptCount val="1"/>
                <c:pt idx="0">
                  <c:v>EMPRESAS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'C18_19'!$A$7:$A$11</c:f>
              <c:strCache/>
            </c:strRef>
          </c:cat>
          <c:val>
            <c:numRef>
              <c:f>'C18_19'!$C$7:$C$11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'C18_19'!$D$5:$E$5</c:f>
              <c:strCache>
                <c:ptCount val="1"/>
                <c:pt idx="0">
                  <c:v>TOTAL TRABAJADORES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'C18_19'!$A$7:$A$11</c:f>
              <c:strCache/>
            </c:strRef>
          </c:cat>
          <c:val>
            <c:numRef>
              <c:f>'C18_19'!$E$7:$E$11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40"/>
        <c:gapWidth val="40"/>
        <c:axId val="10413835"/>
        <c:axId val="26615652"/>
      </c:barChart>
      <c:catAx>
        <c:axId val="10413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6615652"/>
        <c:crosses val="autoZero"/>
        <c:auto val="1"/>
        <c:lblOffset val="100"/>
        <c:noMultiLvlLbl val="0"/>
      </c:catAx>
      <c:valAx>
        <c:axId val="26615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04138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25"/>
          <c:y val="0.027"/>
          <c:w val="0.32975"/>
          <c:h val="0.16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142875</xdr:rowOff>
    </xdr:from>
    <xdr:to>
      <xdr:col>6</xdr:col>
      <xdr:colOff>190500</xdr:colOff>
      <xdr:row>41</xdr:row>
      <xdr:rowOff>152400</xdr:rowOff>
    </xdr:to>
    <xdr:graphicFrame>
      <xdr:nvGraphicFramePr>
        <xdr:cNvPr id="1" name="Chart 2"/>
        <xdr:cNvGraphicFramePr/>
      </xdr:nvGraphicFramePr>
      <xdr:xfrm>
        <a:off x="171450" y="4257675"/>
        <a:ext cx="55149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28575</xdr:rowOff>
    </xdr:from>
    <xdr:to>
      <xdr:col>8</xdr:col>
      <xdr:colOff>390525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304800" y="3514725"/>
        <a:ext cx="553402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152400</xdr:rowOff>
    </xdr:from>
    <xdr:to>
      <xdr:col>8</xdr:col>
      <xdr:colOff>342900</xdr:colOff>
      <xdr:row>21</xdr:row>
      <xdr:rowOff>142875</xdr:rowOff>
    </xdr:to>
    <xdr:graphicFrame>
      <xdr:nvGraphicFramePr>
        <xdr:cNvPr id="1" name="Chart 3"/>
        <xdr:cNvGraphicFramePr/>
      </xdr:nvGraphicFramePr>
      <xdr:xfrm>
        <a:off x="0" y="3905250"/>
        <a:ext cx="5895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76200</xdr:rowOff>
    </xdr:from>
    <xdr:to>
      <xdr:col>8</xdr:col>
      <xdr:colOff>457200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0" y="3629025"/>
        <a:ext cx="59436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</cdr:x>
      <cdr:y>0.4985</cdr:y>
    </cdr:from>
    <cdr:to>
      <cdr:x>0.74475</cdr:x>
      <cdr:y>0.60275</cdr:y>
    </cdr:to>
    <cdr:sp>
      <cdr:nvSpPr>
        <cdr:cNvPr id="1" name="TextBox 1"/>
        <cdr:cNvSpPr txBox="1">
          <a:spLocks noChangeArrowheads="1"/>
        </cdr:cNvSpPr>
      </cdr:nvSpPr>
      <cdr:spPr>
        <a:xfrm>
          <a:off x="3305175" y="1876425"/>
          <a:ext cx="7715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1" i="0" u="none" baseline="0"/>
            <a:t>Hombre 67%</a:t>
          </a:r>
        </a:p>
      </cdr:txBody>
    </cdr:sp>
  </cdr:relSizeAnchor>
  <cdr:relSizeAnchor xmlns:cdr="http://schemas.openxmlformats.org/drawingml/2006/chartDrawing">
    <cdr:from>
      <cdr:x>0.32075</cdr:x>
      <cdr:y>0.4515</cdr:y>
    </cdr:from>
    <cdr:to>
      <cdr:x>0.4675</cdr:x>
      <cdr:y>0.555</cdr:y>
    </cdr:to>
    <cdr:sp>
      <cdr:nvSpPr>
        <cdr:cNvPr id="2" name="TextBox 2"/>
        <cdr:cNvSpPr txBox="1">
          <a:spLocks noChangeArrowheads="1"/>
        </cdr:cNvSpPr>
      </cdr:nvSpPr>
      <cdr:spPr>
        <a:xfrm>
          <a:off x="1752600" y="1704975"/>
          <a:ext cx="8001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1" i="0" u="none" baseline="0"/>
            <a:t>Mujer
33%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7</xdr:row>
      <xdr:rowOff>104775</xdr:rowOff>
    </xdr:from>
    <xdr:to>
      <xdr:col>8</xdr:col>
      <xdr:colOff>152400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57200" y="4181475"/>
        <a:ext cx="54768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</cdr:y>
    </cdr:from>
    <cdr:to>
      <cdr:x>0.827</cdr:x>
      <cdr:y>0.1335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0"/>
          <a:ext cx="38766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/>
            <a:t>Porciento de trabajadores por sexo 
según régimen de producción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20</xdr:row>
      <xdr:rowOff>85725</xdr:rowOff>
    </xdr:from>
    <xdr:to>
      <xdr:col>8</xdr:col>
      <xdr:colOff>76200</xdr:colOff>
      <xdr:row>40</xdr:row>
      <xdr:rowOff>114300</xdr:rowOff>
    </xdr:to>
    <xdr:graphicFrame>
      <xdr:nvGraphicFramePr>
        <xdr:cNvPr id="1" name="Chart 8"/>
        <xdr:cNvGraphicFramePr/>
      </xdr:nvGraphicFramePr>
      <xdr:xfrm>
        <a:off x="447675" y="5362575"/>
        <a:ext cx="56388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219075</xdr:rowOff>
    </xdr:from>
    <xdr:to>
      <xdr:col>5</xdr:col>
      <xdr:colOff>647700</xdr:colOff>
      <xdr:row>22</xdr:row>
      <xdr:rowOff>152400</xdr:rowOff>
    </xdr:to>
    <xdr:graphicFrame>
      <xdr:nvGraphicFramePr>
        <xdr:cNvPr id="1" name="Chart 4"/>
        <xdr:cNvGraphicFramePr/>
      </xdr:nvGraphicFramePr>
      <xdr:xfrm>
        <a:off x="85725" y="3648075"/>
        <a:ext cx="52197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13</xdr:row>
      <xdr:rowOff>57150</xdr:rowOff>
    </xdr:from>
    <xdr:to>
      <xdr:col>10</xdr:col>
      <xdr:colOff>47625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504825" y="3743325"/>
        <a:ext cx="56864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43</xdr:row>
      <xdr:rowOff>152400</xdr:rowOff>
    </xdr:from>
    <xdr:to>
      <xdr:col>5</xdr:col>
      <xdr:colOff>238125</xdr:colOff>
      <xdr:row>52</xdr:row>
      <xdr:rowOff>142875</xdr:rowOff>
    </xdr:to>
    <xdr:graphicFrame>
      <xdr:nvGraphicFramePr>
        <xdr:cNvPr id="1" name="Chart 3"/>
        <xdr:cNvGraphicFramePr/>
      </xdr:nvGraphicFramePr>
      <xdr:xfrm>
        <a:off x="466725" y="7591425"/>
        <a:ext cx="4400550" cy="144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1104900</xdr:colOff>
      <xdr:row>17</xdr:row>
      <xdr:rowOff>142875</xdr:rowOff>
    </xdr:from>
    <xdr:to>
      <xdr:col>5</xdr:col>
      <xdr:colOff>266700</xdr:colOff>
      <xdr:row>28</xdr:row>
      <xdr:rowOff>0</xdr:rowOff>
    </xdr:to>
    <xdr:graphicFrame>
      <xdr:nvGraphicFramePr>
        <xdr:cNvPr id="2" name="Chart 10"/>
        <xdr:cNvGraphicFramePr/>
      </xdr:nvGraphicFramePr>
      <xdr:xfrm>
        <a:off x="1104900" y="3581400"/>
        <a:ext cx="379095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0.4425</cdr:x>
      <cdr:y>0.85</cdr:y>
    </cdr:from>
    <cdr:to>
      <cdr:x>0.56625</cdr:x>
      <cdr:y>0.9365</cdr:y>
    </cdr:to>
    <cdr:sp>
      <cdr:nvSpPr>
        <cdr:cNvPr id="1" name="TextBox 1"/>
        <cdr:cNvSpPr txBox="1">
          <a:spLocks noChangeArrowheads="1"/>
        </cdr:cNvSpPr>
      </cdr:nvSpPr>
      <cdr:spPr>
        <a:xfrm>
          <a:off x="2647950" y="2952750"/>
          <a:ext cx="742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Rama de Actividad</a:t>
          </a:r>
        </a:p>
      </cdr:txBody>
    </cdr:sp>
  </cdr:relSizeAnchor>
  <cdr:relSizeAnchor xmlns:cdr="http://schemas.openxmlformats.org/drawingml/2006/chartDrawing">
    <cdr:from>
      <cdr:x>0.699</cdr:x>
      <cdr:y>0.85</cdr:y>
    </cdr:from>
    <cdr:to>
      <cdr:x>0.811</cdr:x>
      <cdr:y>0.91625</cdr:y>
    </cdr:to>
    <cdr:sp>
      <cdr:nvSpPr>
        <cdr:cNvPr id="2" name="TextBox 2"/>
        <cdr:cNvSpPr txBox="1">
          <a:spLocks noChangeArrowheads="1"/>
        </cdr:cNvSpPr>
      </cdr:nvSpPr>
      <cdr:spPr>
        <a:xfrm>
          <a:off x="4181475" y="2952750"/>
          <a:ext cx="66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Empresas</a:t>
          </a:r>
        </a:p>
      </cdr:txBody>
    </cdr:sp>
  </cdr:relSizeAnchor>
  <cdr:relSizeAnchor xmlns:cdr="http://schemas.openxmlformats.org/drawingml/2006/chartDrawing">
    <cdr:from>
      <cdr:x>0.1485</cdr:x>
      <cdr:y>0.85</cdr:y>
    </cdr:from>
    <cdr:to>
      <cdr:x>0.30675</cdr:x>
      <cdr:y>0.904</cdr:y>
    </cdr:to>
    <cdr:sp>
      <cdr:nvSpPr>
        <cdr:cNvPr id="3" name="TextBox 3"/>
        <cdr:cNvSpPr txBox="1">
          <a:spLocks noChangeArrowheads="1"/>
        </cdr:cNvSpPr>
      </cdr:nvSpPr>
      <cdr:spPr>
        <a:xfrm>
          <a:off x="885825" y="2952750"/>
          <a:ext cx="952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Federaciones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0.63825</cdr:y>
    </cdr:from>
    <cdr:to>
      <cdr:x>0.26175</cdr:x>
      <cdr:y>0.76325</cdr:y>
    </cdr:to>
    <cdr:sp>
      <cdr:nvSpPr>
        <cdr:cNvPr id="1" name="TextBox 2"/>
        <cdr:cNvSpPr txBox="1">
          <a:spLocks noChangeArrowheads="1"/>
        </cdr:cNvSpPr>
      </cdr:nvSpPr>
      <cdr:spPr>
        <a:xfrm>
          <a:off x="114300" y="1943100"/>
          <a:ext cx="12477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Times New Roman"/>
              <a:ea typeface="Times New Roman"/>
              <a:cs typeface="Times New Roman"/>
            </a:rPr>
            <a:t>Apercibimientos
Levantados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0.052</cdr:x>
      <cdr:y>0.063</cdr:y>
    </cdr:from>
    <cdr:to>
      <cdr:x>0.2475</cdr:x>
      <cdr:y>0.2005</cdr:y>
    </cdr:to>
    <cdr:sp>
      <cdr:nvSpPr>
        <cdr:cNvPr id="2" name="TextBox 3"/>
        <cdr:cNvSpPr txBox="1">
          <a:spLocks noChangeArrowheads="1"/>
        </cdr:cNvSpPr>
      </cdr:nvSpPr>
      <cdr:spPr>
        <a:xfrm>
          <a:off x="266700" y="190500"/>
          <a:ext cx="10191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Times New Roman"/>
              <a:ea typeface="Times New Roman"/>
              <a:cs typeface="Times New Roman"/>
            </a:rPr>
            <a:t>Planillas de Personal Fijo</a:t>
          </a:r>
          <a:r>
            <a:rPr lang="en-US" cap="none" sz="1450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0.057</cdr:x>
      <cdr:y>0.46225</cdr:y>
    </cdr:from>
    <cdr:to>
      <cdr:x>0.249</cdr:x>
      <cdr:y>0.56225</cdr:y>
    </cdr:to>
    <cdr:sp>
      <cdr:nvSpPr>
        <cdr:cNvPr id="3" name="TextBox 4"/>
        <cdr:cNvSpPr txBox="1">
          <a:spLocks noChangeArrowheads="1"/>
        </cdr:cNvSpPr>
      </cdr:nvSpPr>
      <cdr:spPr>
        <a:xfrm>
          <a:off x="295275" y="1400175"/>
          <a:ext cx="1000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25" b="1" i="0" u="none" baseline="0"/>
            <a:t>Infracciones
Levantadas </a:t>
          </a:r>
        </a:p>
      </cdr:txBody>
    </cdr:sp>
  </cdr:relSizeAnchor>
  <cdr:relSizeAnchor xmlns:cdr="http://schemas.openxmlformats.org/drawingml/2006/chartDrawing">
    <cdr:from>
      <cdr:x>0.01</cdr:x>
      <cdr:y>0.24775</cdr:y>
    </cdr:from>
    <cdr:to>
      <cdr:x>0.24775</cdr:x>
      <cdr:y>0.37275</cdr:y>
    </cdr:to>
    <cdr:sp>
      <cdr:nvSpPr>
        <cdr:cNvPr id="4" name="TextBox 5"/>
        <cdr:cNvSpPr txBox="1">
          <a:spLocks noChangeArrowheads="1"/>
        </cdr:cNvSpPr>
      </cdr:nvSpPr>
      <cdr:spPr>
        <a:xfrm>
          <a:off x="47625" y="752475"/>
          <a:ext cx="12382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Times New Roman"/>
              <a:ea typeface="Times New Roman"/>
              <a:cs typeface="Times New Roman"/>
            </a:rPr>
            <a:t>Apercibimientos Comprobados</a:t>
          </a:r>
          <a:r>
            <a:rPr lang="en-US" cap="none" sz="1025" b="1" i="0" u="none" baseline="0"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0.02375</cdr:x>
      <cdr:y>0.83175</cdr:y>
    </cdr:from>
    <cdr:to>
      <cdr:x>0.23575</cdr:x>
      <cdr:y>0.91625</cdr:y>
    </cdr:to>
    <cdr:sp>
      <cdr:nvSpPr>
        <cdr:cNvPr id="5" name="TextBox 6"/>
        <cdr:cNvSpPr txBox="1">
          <a:spLocks noChangeArrowheads="1"/>
        </cdr:cNvSpPr>
      </cdr:nvSpPr>
      <cdr:spPr>
        <a:xfrm>
          <a:off x="114300" y="2533650"/>
          <a:ext cx="1104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>
              <a:latin typeface="Times New Roman"/>
              <a:ea typeface="Times New Roman"/>
              <a:cs typeface="Times New Roman"/>
            </a:rPr>
            <a:t>Inspecciones </a:t>
          </a:r>
          <a:r>
            <a:rPr lang="en-US" cap="none" sz="1450" b="1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85725</xdr:rowOff>
    </xdr:from>
    <xdr:to>
      <xdr:col>6</xdr:col>
      <xdr:colOff>28575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85725" y="5419725"/>
        <a:ext cx="52101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104775</xdr:rowOff>
    </xdr:from>
    <xdr:to>
      <xdr:col>3</xdr:col>
      <xdr:colOff>161925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2990850"/>
        <a:ext cx="50101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57150</xdr:rowOff>
    </xdr:from>
    <xdr:to>
      <xdr:col>8</xdr:col>
      <xdr:colOff>476250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0" y="4772025"/>
        <a:ext cx="59912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0</xdr:colOff>
      <xdr:row>15</xdr:row>
      <xdr:rowOff>66675</xdr:rowOff>
    </xdr:from>
    <xdr:ext cx="104775" cy="180975"/>
    <xdr:sp>
      <xdr:nvSpPr>
        <xdr:cNvPr id="2" name="TextBox 2"/>
        <xdr:cNvSpPr txBox="1">
          <a:spLocks noChangeArrowheads="1"/>
        </xdr:cNvSpPr>
      </xdr:nvSpPr>
      <xdr:spPr>
        <a:xfrm>
          <a:off x="7620000" y="54292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57150</xdr:colOff>
      <xdr:row>19</xdr:row>
      <xdr:rowOff>133350</xdr:rowOff>
    </xdr:from>
    <xdr:to>
      <xdr:col>7</xdr:col>
      <xdr:colOff>57150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4857750" y="61436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19050</xdr:rowOff>
    </xdr:from>
    <xdr:to>
      <xdr:col>6</xdr:col>
      <xdr:colOff>180975</xdr:colOff>
      <xdr:row>16</xdr:row>
      <xdr:rowOff>133350</xdr:rowOff>
    </xdr:to>
    <xdr:sp>
      <xdr:nvSpPr>
        <xdr:cNvPr id="4" name="Line 5"/>
        <xdr:cNvSpPr>
          <a:spLocks/>
        </xdr:cNvSpPr>
      </xdr:nvSpPr>
      <xdr:spPr>
        <a:xfrm rot="859822">
          <a:off x="3790950" y="5219700"/>
          <a:ext cx="7048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17</xdr:row>
      <xdr:rowOff>57150</xdr:rowOff>
    </xdr:from>
    <xdr:to>
      <xdr:col>8</xdr:col>
      <xdr:colOff>228600</xdr:colOff>
      <xdr:row>19</xdr:row>
      <xdr:rowOff>66675</xdr:rowOff>
    </xdr:to>
    <xdr:sp>
      <xdr:nvSpPr>
        <xdr:cNvPr id="5" name="Oval 6"/>
        <xdr:cNvSpPr>
          <a:spLocks/>
        </xdr:cNvSpPr>
      </xdr:nvSpPr>
      <xdr:spPr>
        <a:xfrm>
          <a:off x="4086225" y="5743575"/>
          <a:ext cx="165735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15 Sindicatos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</cdr:x>
      <cdr:y>0.0585</cdr:y>
    </cdr:from>
    <cdr:to>
      <cdr:x>0.7415</cdr:x>
      <cdr:y>0.16425</cdr:y>
    </cdr:to>
    <cdr:sp>
      <cdr:nvSpPr>
        <cdr:cNvPr id="1" name="TextBox 1"/>
        <cdr:cNvSpPr txBox="1">
          <a:spLocks noChangeArrowheads="1"/>
        </cdr:cNvSpPr>
      </cdr:nvSpPr>
      <cdr:spPr>
        <a:xfrm>
          <a:off x="1257300" y="123825"/>
          <a:ext cx="2886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Contratos de Aprendizaje por Edad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28</xdr:row>
      <xdr:rowOff>142875</xdr:rowOff>
    </xdr:from>
    <xdr:to>
      <xdr:col>6</xdr:col>
      <xdr:colOff>342900</xdr:colOff>
      <xdr:row>42</xdr:row>
      <xdr:rowOff>9525</xdr:rowOff>
    </xdr:to>
    <xdr:graphicFrame>
      <xdr:nvGraphicFramePr>
        <xdr:cNvPr id="1" name="Chart 5"/>
        <xdr:cNvGraphicFramePr/>
      </xdr:nvGraphicFramePr>
      <xdr:xfrm>
        <a:off x="495300" y="9029700"/>
        <a:ext cx="55911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12</xdr:row>
      <xdr:rowOff>219075</xdr:rowOff>
    </xdr:from>
    <xdr:to>
      <xdr:col>7</xdr:col>
      <xdr:colOff>257175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485775" y="3381375"/>
        <a:ext cx="52482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66675</xdr:rowOff>
    </xdr:from>
    <xdr:to>
      <xdr:col>7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23825" y="3848100"/>
        <a:ext cx="53244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11</xdr:row>
      <xdr:rowOff>66675</xdr:rowOff>
    </xdr:from>
    <xdr:to>
      <xdr:col>7</xdr:col>
      <xdr:colOff>581025</xdr:colOff>
      <xdr:row>27</xdr:row>
      <xdr:rowOff>66675</xdr:rowOff>
    </xdr:to>
    <xdr:graphicFrame>
      <xdr:nvGraphicFramePr>
        <xdr:cNvPr id="1" name="Chart 3"/>
        <xdr:cNvGraphicFramePr/>
      </xdr:nvGraphicFramePr>
      <xdr:xfrm>
        <a:off x="371475" y="3038475"/>
        <a:ext cx="57626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0.63075</cdr:x>
      <cdr:y>0.742</cdr:y>
    </cdr:from>
    <cdr:to>
      <cdr:x>0.75725</cdr:x>
      <cdr:y>0.8365</cdr:y>
    </cdr:to>
    <cdr:sp>
      <cdr:nvSpPr>
        <cdr:cNvPr id="1" name="TextBox 1"/>
        <cdr:cNvSpPr txBox="1">
          <a:spLocks noChangeArrowheads="1"/>
        </cdr:cNvSpPr>
      </cdr:nvSpPr>
      <cdr:spPr>
        <a:xfrm>
          <a:off x="3486150" y="3648075"/>
          <a:ext cx="695325" cy="4667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58 
Mujeres </a:t>
          </a:r>
        </a:p>
      </cdr:txBody>
    </cdr:sp>
  </cdr:relSizeAnchor>
  <cdr:relSizeAnchor xmlns:cdr="http://schemas.openxmlformats.org/drawingml/2006/chartDrawing">
    <cdr:from>
      <cdr:x>0.26475</cdr:x>
      <cdr:y>0.56675</cdr:y>
    </cdr:from>
    <cdr:to>
      <cdr:x>0.397</cdr:x>
      <cdr:y>0.6605</cdr:y>
    </cdr:to>
    <cdr:sp>
      <cdr:nvSpPr>
        <cdr:cNvPr id="2" name="TextBox 2"/>
        <cdr:cNvSpPr txBox="1">
          <a:spLocks noChangeArrowheads="1"/>
        </cdr:cNvSpPr>
      </cdr:nvSpPr>
      <cdr:spPr>
        <a:xfrm>
          <a:off x="1457325" y="2790825"/>
          <a:ext cx="733425" cy="4572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136 
Hombres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H22"/>
  <sheetViews>
    <sheetView tabSelected="1" zoomScale="75" zoomScaleNormal="75" workbookViewId="0" topLeftCell="A1">
      <selection activeCell="G4" sqref="G4"/>
    </sheetView>
  </sheetViews>
  <sheetFormatPr defaultColWidth="11.421875" defaultRowHeight="12.75"/>
  <cols>
    <col min="1" max="1" width="45.28125" style="37" customWidth="1"/>
    <col min="2" max="2" width="11.140625" style="37" customWidth="1"/>
    <col min="3" max="3" width="16.421875" style="37" customWidth="1"/>
    <col min="4" max="4" width="11.421875" style="56" customWidth="1"/>
    <col min="5" max="5" width="13.8515625" style="37" bestFit="1" customWidth="1"/>
    <col min="6" max="6" width="15.00390625" style="37" bestFit="1" customWidth="1"/>
    <col min="7" max="7" width="11.421875" style="37" customWidth="1"/>
    <col min="8" max="8" width="13.7109375" style="37" bestFit="1" customWidth="1"/>
    <col min="9" max="16384" width="11.421875" style="37" customWidth="1"/>
  </cols>
  <sheetData>
    <row r="1" spans="1:5" s="295" customFormat="1" ht="15" customHeight="1">
      <c r="A1" s="2" t="s">
        <v>0</v>
      </c>
      <c r="B1" s="2"/>
      <c r="C1" s="2"/>
      <c r="D1" s="9"/>
      <c r="E1" s="2"/>
    </row>
    <row r="2" spans="1:5" s="295" customFormat="1" ht="19.5" customHeight="1">
      <c r="A2" s="4" t="s">
        <v>123</v>
      </c>
      <c r="B2" s="4"/>
      <c r="C2" s="4"/>
      <c r="D2" s="9"/>
      <c r="E2" s="2"/>
    </row>
    <row r="3" spans="1:5" s="295" customFormat="1" ht="53.25" customHeight="1">
      <c r="A3" s="378" t="s">
        <v>124</v>
      </c>
      <c r="B3" s="378"/>
      <c r="C3" s="378"/>
      <c r="D3" s="378"/>
      <c r="E3" s="2"/>
    </row>
    <row r="4" spans="1:5" ht="12.75">
      <c r="A4" s="6"/>
      <c r="B4" s="6"/>
      <c r="C4" s="6"/>
      <c r="D4" s="11"/>
      <c r="E4"/>
    </row>
    <row r="5" spans="1:5" s="296" customFormat="1" ht="75">
      <c r="A5" s="272" t="s">
        <v>2</v>
      </c>
      <c r="B5" s="272" t="s">
        <v>1</v>
      </c>
      <c r="C5" s="272" t="s">
        <v>146</v>
      </c>
      <c r="D5" s="272" t="s">
        <v>212</v>
      </c>
      <c r="E5" s="273" t="s">
        <v>191</v>
      </c>
    </row>
    <row r="6" spans="1:5" s="296" customFormat="1" ht="24.75" customHeight="1">
      <c r="A6" s="178" t="s">
        <v>290</v>
      </c>
      <c r="B6" s="318" t="s">
        <v>270</v>
      </c>
      <c r="C6" s="316" t="s">
        <v>286</v>
      </c>
      <c r="D6" s="320">
        <v>0.4</v>
      </c>
      <c r="E6" s="323" t="s">
        <v>23</v>
      </c>
    </row>
    <row r="7" spans="1:5" s="296" customFormat="1" ht="24.75" customHeight="1">
      <c r="A7" s="311" t="s">
        <v>298</v>
      </c>
      <c r="B7" s="319" t="s">
        <v>269</v>
      </c>
      <c r="C7" s="317" t="s">
        <v>285</v>
      </c>
      <c r="D7" s="321">
        <v>0.15</v>
      </c>
      <c r="E7" s="322" t="s">
        <v>23</v>
      </c>
    </row>
    <row r="8" spans="1:5" s="296" customFormat="1" ht="24.75" customHeight="1">
      <c r="A8" s="178" t="s">
        <v>291</v>
      </c>
      <c r="B8" s="318" t="s">
        <v>271</v>
      </c>
      <c r="C8" s="316" t="s">
        <v>287</v>
      </c>
      <c r="D8" s="320">
        <v>0.35</v>
      </c>
      <c r="E8" s="323" t="s">
        <v>23</v>
      </c>
    </row>
    <row r="9" spans="1:5" s="296" customFormat="1" ht="24.75" customHeight="1">
      <c r="A9" s="311" t="s">
        <v>292</v>
      </c>
      <c r="B9" s="319" t="s">
        <v>272</v>
      </c>
      <c r="C9" s="317" t="s">
        <v>288</v>
      </c>
      <c r="D9" s="321">
        <v>0.35</v>
      </c>
      <c r="E9" s="322" t="s">
        <v>23</v>
      </c>
    </row>
    <row r="10" spans="1:7" s="324" customFormat="1" ht="50.25" customHeight="1">
      <c r="A10" s="41" t="s">
        <v>273</v>
      </c>
      <c r="B10" s="318" t="s">
        <v>263</v>
      </c>
      <c r="C10" s="181" t="s">
        <v>276</v>
      </c>
      <c r="D10" s="181" t="s">
        <v>297</v>
      </c>
      <c r="E10" s="180"/>
      <c r="F10" s="297"/>
      <c r="G10" s="6"/>
    </row>
    <row r="11" spans="1:6" s="325" customFormat="1" ht="36" customHeight="1">
      <c r="A11" s="10" t="s">
        <v>192</v>
      </c>
      <c r="B11" s="52"/>
      <c r="C11" s="10"/>
      <c r="D11" s="10"/>
      <c r="E11" s="181" t="s">
        <v>264</v>
      </c>
      <c r="F11" s="300"/>
    </row>
    <row r="12" spans="1:6" s="325" customFormat="1" ht="30" customHeight="1">
      <c r="A12" s="10" t="s">
        <v>193</v>
      </c>
      <c r="B12" s="52"/>
      <c r="C12" s="10"/>
      <c r="D12" s="10"/>
      <c r="E12" s="181" t="s">
        <v>265</v>
      </c>
      <c r="F12" s="300"/>
    </row>
    <row r="13" spans="1:6" s="325" customFormat="1" ht="30" customHeight="1">
      <c r="A13" s="10" t="s">
        <v>194</v>
      </c>
      <c r="B13" s="52"/>
      <c r="C13" s="10"/>
      <c r="D13" s="10"/>
      <c r="E13" s="181" t="s">
        <v>266</v>
      </c>
      <c r="F13" s="300"/>
    </row>
    <row r="14" spans="1:6" s="325" customFormat="1" ht="30" customHeight="1">
      <c r="A14" s="10" t="s">
        <v>144</v>
      </c>
      <c r="B14" s="52"/>
      <c r="C14" s="10"/>
      <c r="D14" s="10"/>
      <c r="E14" s="181" t="s">
        <v>267</v>
      </c>
      <c r="F14" s="300"/>
    </row>
    <row r="15" spans="1:6" s="325" customFormat="1" ht="30" customHeight="1">
      <c r="A15" s="10" t="s">
        <v>145</v>
      </c>
      <c r="B15" s="52"/>
      <c r="C15" s="10"/>
      <c r="D15" s="10"/>
      <c r="E15" s="181" t="s">
        <v>268</v>
      </c>
      <c r="F15" s="300"/>
    </row>
    <row r="16" spans="1:6" s="325" customFormat="1" ht="51" customHeight="1">
      <c r="A16" s="312" t="s">
        <v>293</v>
      </c>
      <c r="B16" s="319" t="s">
        <v>274</v>
      </c>
      <c r="C16" s="313" t="s">
        <v>277</v>
      </c>
      <c r="D16" s="313" t="s">
        <v>296</v>
      </c>
      <c r="E16" s="313"/>
      <c r="F16" s="300"/>
    </row>
    <row r="17" spans="1:6" s="299" customFormat="1" ht="27.75" customHeight="1">
      <c r="A17" s="10" t="s">
        <v>192</v>
      </c>
      <c r="B17" s="52"/>
      <c r="C17" s="10"/>
      <c r="D17" s="10"/>
      <c r="E17" s="181" t="s">
        <v>275</v>
      </c>
      <c r="F17" s="298"/>
    </row>
    <row r="18" spans="1:6" s="299" customFormat="1" ht="27.75" customHeight="1">
      <c r="A18" s="10" t="s">
        <v>193</v>
      </c>
      <c r="B18" s="52"/>
      <c r="C18" s="10"/>
      <c r="D18" s="10"/>
      <c r="E18" s="181" t="s">
        <v>278</v>
      </c>
      <c r="F18" s="298"/>
    </row>
    <row r="19" spans="1:6" s="299" customFormat="1" ht="27.75" customHeight="1">
      <c r="A19" s="10" t="s">
        <v>194</v>
      </c>
      <c r="B19" s="52"/>
      <c r="C19" s="10"/>
      <c r="D19" s="10"/>
      <c r="E19" s="181" t="s">
        <v>279</v>
      </c>
      <c r="F19" s="298"/>
    </row>
    <row r="20" spans="1:5" s="296" customFormat="1" ht="27.75" customHeight="1">
      <c r="A20" s="311" t="s">
        <v>280</v>
      </c>
      <c r="B20" s="319" t="s">
        <v>281</v>
      </c>
      <c r="C20" s="322" t="s">
        <v>289</v>
      </c>
      <c r="D20" s="321">
        <v>0.35</v>
      </c>
      <c r="E20" s="322" t="s">
        <v>23</v>
      </c>
    </row>
    <row r="21" spans="1:6" s="296" customFormat="1" ht="24.75" customHeight="1">
      <c r="A21" s="41" t="s">
        <v>283</v>
      </c>
      <c r="B21" s="318" t="s">
        <v>282</v>
      </c>
      <c r="C21" s="323" t="s">
        <v>284</v>
      </c>
      <c r="D21" s="320">
        <v>0.13</v>
      </c>
      <c r="E21" s="310">
        <v>2185</v>
      </c>
      <c r="F21" s="301"/>
    </row>
    <row r="22" spans="1:8" ht="54.75" customHeight="1">
      <c r="A22" s="379" t="s">
        <v>304</v>
      </c>
      <c r="B22" s="379"/>
      <c r="C22" s="379"/>
      <c r="D22" s="379"/>
      <c r="E22" s="379"/>
      <c r="H22" s="302"/>
    </row>
  </sheetData>
  <mergeCells count="2">
    <mergeCell ref="A3:D3"/>
    <mergeCell ref="A22:E22"/>
  </mergeCells>
  <printOptions/>
  <pageMargins left="0.984251968503937" right="0.75" top="0.984251968503937" bottom="0.5905511811023623" header="0" footer="0"/>
  <pageSetup horizontalDpi="300" verticalDpi="3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5"/>
  <dimension ref="A1:R34"/>
  <sheetViews>
    <sheetView zoomScale="75" zoomScaleNormal="75" workbookViewId="0" topLeftCell="A11">
      <selection activeCell="I29" sqref="I29"/>
    </sheetView>
  </sheetViews>
  <sheetFormatPr defaultColWidth="11.421875" defaultRowHeight="12.75"/>
  <cols>
    <col min="1" max="1" width="18.28125" style="0" customWidth="1"/>
    <col min="2" max="9" width="9.28125" style="0" customWidth="1"/>
  </cols>
  <sheetData>
    <row r="1" spans="1:9" ht="18.75" customHeight="1">
      <c r="A1" s="2" t="s">
        <v>86</v>
      </c>
      <c r="B1" s="2"/>
      <c r="C1" s="2"/>
      <c r="D1" s="2"/>
      <c r="E1" s="2"/>
      <c r="F1" s="2"/>
      <c r="G1" s="110"/>
      <c r="H1" s="110"/>
      <c r="I1" s="110"/>
    </row>
    <row r="2" spans="1:9" ht="12.75">
      <c r="A2" s="1"/>
      <c r="B2" s="1"/>
      <c r="C2" s="1"/>
      <c r="D2" s="1"/>
      <c r="E2" s="1"/>
      <c r="F2" s="1"/>
      <c r="G2" s="110"/>
      <c r="H2" s="110"/>
      <c r="I2" s="110"/>
    </row>
    <row r="3" spans="2:7" ht="45" customHeight="1">
      <c r="B3" s="378" t="s">
        <v>143</v>
      </c>
      <c r="C3" s="378"/>
      <c r="D3" s="378"/>
      <c r="E3" s="378"/>
      <c r="F3" s="378"/>
      <c r="G3" s="378"/>
    </row>
    <row r="4" spans="1:9" ht="30" customHeight="1">
      <c r="A4" s="388" t="s">
        <v>21</v>
      </c>
      <c r="B4" s="385" t="s">
        <v>12</v>
      </c>
      <c r="C4" s="384"/>
      <c r="D4" s="383" t="s">
        <v>132</v>
      </c>
      <c r="E4" s="384"/>
      <c r="F4" s="385" t="s">
        <v>133</v>
      </c>
      <c r="G4" s="383"/>
      <c r="H4" s="385" t="s">
        <v>175</v>
      </c>
      <c r="I4" s="383"/>
    </row>
    <row r="5" spans="1:9" ht="30" customHeight="1">
      <c r="A5" s="390"/>
      <c r="B5" s="50" t="s">
        <v>9</v>
      </c>
      <c r="C5" s="50" t="s">
        <v>10</v>
      </c>
      <c r="D5" s="50" t="s">
        <v>9</v>
      </c>
      <c r="E5" s="50" t="s">
        <v>10</v>
      </c>
      <c r="F5" s="50" t="s">
        <v>9</v>
      </c>
      <c r="G5" s="50" t="s">
        <v>10</v>
      </c>
      <c r="H5" s="50" t="s">
        <v>9</v>
      </c>
      <c r="I5" s="50" t="s">
        <v>10</v>
      </c>
    </row>
    <row r="6" spans="1:13" ht="39.75" customHeight="1">
      <c r="A6" s="102" t="s">
        <v>77</v>
      </c>
      <c r="B6" s="35">
        <f>+D6+F6+H6</f>
        <v>16</v>
      </c>
      <c r="C6" s="167">
        <f>+B6/$B$9</f>
        <v>0.27586206896551724</v>
      </c>
      <c r="D6" s="35">
        <f>5+7</f>
        <v>12</v>
      </c>
      <c r="E6" s="167">
        <f>+D6/$B$9</f>
        <v>0.20689655172413793</v>
      </c>
      <c r="F6" s="35">
        <v>1</v>
      </c>
      <c r="G6" s="167">
        <f>+F6/$B$9</f>
        <v>0.017241379310344827</v>
      </c>
      <c r="H6" s="35">
        <f>2+1</f>
        <v>3</v>
      </c>
      <c r="I6" s="167">
        <f>+H6/$B$9</f>
        <v>0.05172413793103448</v>
      </c>
      <c r="M6" s="10"/>
    </row>
    <row r="7" spans="1:9" ht="39.75" customHeight="1">
      <c r="A7" s="102" t="s">
        <v>80</v>
      </c>
      <c r="B7" s="35">
        <f>+D7+F7+H7</f>
        <v>26</v>
      </c>
      <c r="C7" s="167">
        <f>+B7/$B$9</f>
        <v>0.4482758620689655</v>
      </c>
      <c r="D7" s="35">
        <v>21</v>
      </c>
      <c r="E7" s="167">
        <f>+D7/$B$9</f>
        <v>0.3620689655172414</v>
      </c>
      <c r="F7" s="35">
        <v>5</v>
      </c>
      <c r="G7" s="167">
        <f>+F7/$B$9</f>
        <v>0.08620689655172414</v>
      </c>
      <c r="H7" s="35"/>
      <c r="I7" s="167">
        <f>+H7/$B$9</f>
        <v>0</v>
      </c>
    </row>
    <row r="8" spans="1:9" ht="39.75" customHeight="1">
      <c r="A8" s="102" t="s">
        <v>82</v>
      </c>
      <c r="B8" s="35">
        <f>+D8+F8+H8</f>
        <v>16</v>
      </c>
      <c r="C8" s="167">
        <f>+B8/$B$9</f>
        <v>0.27586206896551724</v>
      </c>
      <c r="D8" s="35">
        <v>11</v>
      </c>
      <c r="E8" s="167">
        <f>+D8/$B$9</f>
        <v>0.1896551724137931</v>
      </c>
      <c r="F8" s="35">
        <v>2</v>
      </c>
      <c r="G8" s="167">
        <f>+F8/$B$9</f>
        <v>0.034482758620689655</v>
      </c>
      <c r="H8" s="35">
        <v>3</v>
      </c>
      <c r="I8" s="167">
        <f>+H8/$B$9</f>
        <v>0.05172413793103448</v>
      </c>
    </row>
    <row r="9" spans="1:9" s="10" customFormat="1" ht="39.75" customHeight="1">
      <c r="A9" s="25" t="s">
        <v>12</v>
      </c>
      <c r="B9" s="106">
        <f>SUM(B6:B8)</f>
        <v>58</v>
      </c>
      <c r="C9" s="27">
        <f>+B9/$B$9</f>
        <v>1</v>
      </c>
      <c r="D9" s="106">
        <f>SUM(D6:D8)</f>
        <v>44</v>
      </c>
      <c r="E9" s="27">
        <f>+D9/B9</f>
        <v>0.7586206896551724</v>
      </c>
      <c r="F9" s="106">
        <f>SUM(F6:F8)</f>
        <v>8</v>
      </c>
      <c r="G9" s="27">
        <f>+F9/B9</f>
        <v>0.13793103448275862</v>
      </c>
      <c r="H9" s="106">
        <f>SUM(H6:H8)</f>
        <v>6</v>
      </c>
      <c r="I9" s="27">
        <f>+H9/D9</f>
        <v>0.13636363636363635</v>
      </c>
    </row>
    <row r="10" spans="1:9" s="10" customFormat="1" ht="30" customHeight="1">
      <c r="A10" s="169"/>
      <c r="B10" s="169"/>
      <c r="C10" s="169"/>
      <c r="D10" s="169"/>
      <c r="E10" s="169"/>
      <c r="F10" s="169"/>
      <c r="G10" s="112"/>
      <c r="H10" s="112"/>
      <c r="I10" s="112"/>
    </row>
    <row r="11" spans="1:6" ht="69.75" customHeight="1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23" ht="12.75">
      <c r="R23" s="245"/>
    </row>
    <row r="24" spans="1:9" ht="14.25">
      <c r="A24" s="82" t="s">
        <v>89</v>
      </c>
      <c r="C24" s="91"/>
      <c r="D24" s="89"/>
      <c r="E24" s="90"/>
      <c r="F24" s="89"/>
      <c r="G24" s="90"/>
      <c r="H24" s="89"/>
      <c r="I24" s="90"/>
    </row>
    <row r="25" spans="1:9" ht="12.75">
      <c r="A25" s="1"/>
      <c r="B25" s="5"/>
      <c r="C25" s="93"/>
      <c r="D25" s="40"/>
      <c r="E25" s="93"/>
      <c r="F25" s="40"/>
      <c r="G25" s="93"/>
      <c r="H25" s="40"/>
      <c r="I25" s="93"/>
    </row>
    <row r="26" spans="1:9" ht="35.25" customHeight="1">
      <c r="A26" s="426" t="s">
        <v>312</v>
      </c>
      <c r="B26" s="426"/>
      <c r="C26" s="426"/>
      <c r="D26" s="426"/>
      <c r="E26" s="426"/>
      <c r="F26" s="426"/>
      <c r="G26" s="89"/>
      <c r="H26" s="89"/>
      <c r="I26" s="43"/>
    </row>
    <row r="27" spans="1:9" ht="12.75">
      <c r="A27" s="56"/>
      <c r="B27" s="94"/>
      <c r="C27" s="94"/>
      <c r="D27" s="95"/>
      <c r="E27" s="95"/>
      <c r="F27" s="95"/>
      <c r="G27" s="95"/>
      <c r="H27" s="95"/>
      <c r="I27" s="95"/>
    </row>
    <row r="28" spans="1:9" ht="12.75" customHeight="1">
      <c r="A28" s="419" t="s">
        <v>65</v>
      </c>
      <c r="B28" s="420"/>
      <c r="C28" s="408" t="s">
        <v>176</v>
      </c>
      <c r="D28" s="416"/>
      <c r="E28" s="416"/>
      <c r="F28" s="416"/>
      <c r="H28" s="230"/>
      <c r="I28" s="230"/>
    </row>
    <row r="29" spans="1:9" ht="12.75" customHeight="1">
      <c r="A29" s="393"/>
      <c r="B29" s="394"/>
      <c r="C29" s="383" t="s">
        <v>9</v>
      </c>
      <c r="D29" s="384"/>
      <c r="E29" s="385" t="s">
        <v>10</v>
      </c>
      <c r="F29" s="383"/>
      <c r="H29" s="35"/>
      <c r="I29" s="35"/>
    </row>
    <row r="30" spans="1:9" ht="24.75" customHeight="1">
      <c r="A30" s="422" t="s">
        <v>22</v>
      </c>
      <c r="B30" s="422"/>
      <c r="C30" s="421">
        <v>8</v>
      </c>
      <c r="D30" s="421"/>
      <c r="E30" s="418">
        <f>+C30/C32</f>
        <v>0.18181818181818182</v>
      </c>
      <c r="F30" s="418"/>
      <c r="H30" s="34"/>
      <c r="I30" s="43"/>
    </row>
    <row r="31" spans="1:9" ht="24.75" customHeight="1">
      <c r="A31" s="422" t="s">
        <v>24</v>
      </c>
      <c r="B31" s="422"/>
      <c r="C31" s="427">
        <f>+D9-C30</f>
        <v>36</v>
      </c>
      <c r="D31" s="427"/>
      <c r="E31" s="424">
        <f>+C31/C32</f>
        <v>0.8181818181818182</v>
      </c>
      <c r="F31" s="424"/>
      <c r="H31" s="34"/>
      <c r="I31" s="43"/>
    </row>
    <row r="32" spans="1:9" ht="24.75" customHeight="1">
      <c r="A32" s="423" t="s">
        <v>12</v>
      </c>
      <c r="B32" s="423"/>
      <c r="C32" s="423">
        <f>SUM(C30:D31)</f>
        <v>44</v>
      </c>
      <c r="D32" s="423"/>
      <c r="E32" s="425">
        <f>SUM(E30:F31)</f>
        <v>1</v>
      </c>
      <c r="F32" s="425"/>
      <c r="H32" s="89"/>
      <c r="I32" s="90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</sheetData>
  <mergeCells count="20">
    <mergeCell ref="H4:I4"/>
    <mergeCell ref="A30:B30"/>
    <mergeCell ref="A31:B31"/>
    <mergeCell ref="A32:B32"/>
    <mergeCell ref="C32:D32"/>
    <mergeCell ref="A4:A5"/>
    <mergeCell ref="E31:F31"/>
    <mergeCell ref="E32:F32"/>
    <mergeCell ref="A26:F26"/>
    <mergeCell ref="C31:D31"/>
    <mergeCell ref="B3:G3"/>
    <mergeCell ref="D4:E4"/>
    <mergeCell ref="F4:G4"/>
    <mergeCell ref="B4:C4"/>
    <mergeCell ref="E29:F29"/>
    <mergeCell ref="E30:F30"/>
    <mergeCell ref="A28:B29"/>
    <mergeCell ref="C29:D29"/>
    <mergeCell ref="C30:D30"/>
    <mergeCell ref="C28:F28"/>
  </mergeCells>
  <printOptions horizontalCentered="1" verticalCentered="1"/>
  <pageMargins left="0.984251968503937" right="0.3937007874015748" top="0.5905511811023623" bottom="1" header="0.5118110236220472" footer="0"/>
  <pageSetup horizontalDpi="300" verticalDpi="300" orientation="portrait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/>
  <dimension ref="A1:N44"/>
  <sheetViews>
    <sheetView zoomScale="75" zoomScaleNormal="75" workbookViewId="0" topLeftCell="A7">
      <selection activeCell="I34" sqref="I34"/>
    </sheetView>
  </sheetViews>
  <sheetFormatPr defaultColWidth="11.421875" defaultRowHeight="12.75"/>
  <cols>
    <col min="1" max="1" width="14.28125" style="0" customWidth="1"/>
    <col min="2" max="9" width="9.7109375" style="0" customWidth="1"/>
  </cols>
  <sheetData>
    <row r="1" spans="1:9" ht="12.75">
      <c r="A1" s="2" t="s">
        <v>94</v>
      </c>
      <c r="B1" s="5"/>
      <c r="C1" s="119"/>
      <c r="D1" s="5"/>
      <c r="E1" s="119"/>
      <c r="F1" s="5"/>
      <c r="G1" s="119"/>
      <c r="H1" s="5"/>
      <c r="I1" s="119"/>
    </row>
    <row r="2" spans="1:9" ht="12.75">
      <c r="A2" s="113"/>
      <c r="B2" s="5"/>
      <c r="C2" s="119"/>
      <c r="D2" s="5"/>
      <c r="E2" s="119"/>
      <c r="F2" s="5"/>
      <c r="G2" s="119"/>
      <c r="H2" s="5"/>
      <c r="I2" s="119"/>
    </row>
    <row r="3" spans="1:9" ht="30" customHeight="1">
      <c r="A3" s="113"/>
      <c r="B3" s="428" t="s">
        <v>323</v>
      </c>
      <c r="C3" s="428"/>
      <c r="D3" s="428"/>
      <c r="E3" s="428"/>
      <c r="F3" s="428"/>
      <c r="G3" s="428"/>
      <c r="H3" s="428"/>
      <c r="I3" s="428"/>
    </row>
    <row r="4" spans="1:9" ht="12.75">
      <c r="A4" s="114"/>
      <c r="B4" s="8"/>
      <c r="C4" s="120"/>
      <c r="D4" s="8"/>
      <c r="E4" s="120"/>
      <c r="F4" s="8"/>
      <c r="G4" s="120"/>
      <c r="H4" s="8"/>
      <c r="I4" s="120"/>
    </row>
    <row r="5" spans="1:9" ht="30" customHeight="1">
      <c r="A5" s="429" t="s">
        <v>72</v>
      </c>
      <c r="B5" s="408" t="s">
        <v>87</v>
      </c>
      <c r="C5" s="415"/>
      <c r="D5" s="430" t="s">
        <v>73</v>
      </c>
      <c r="E5" s="431"/>
      <c r="F5" s="385" t="s">
        <v>74</v>
      </c>
      <c r="G5" s="383"/>
      <c r="H5" s="385" t="s">
        <v>75</v>
      </c>
      <c r="I5" s="383"/>
    </row>
    <row r="6" spans="1:9" ht="17.25" customHeight="1">
      <c r="A6" s="407"/>
      <c r="B6" s="53" t="s">
        <v>9</v>
      </c>
      <c r="C6" s="121" t="s">
        <v>10</v>
      </c>
      <c r="D6" s="53" t="s">
        <v>9</v>
      </c>
      <c r="E6" s="121" t="s">
        <v>10</v>
      </c>
      <c r="F6" s="53" t="s">
        <v>9</v>
      </c>
      <c r="G6" s="122" t="s">
        <v>10</v>
      </c>
      <c r="H6" s="67" t="s">
        <v>9</v>
      </c>
      <c r="I6" s="174" t="s">
        <v>10</v>
      </c>
    </row>
    <row r="7" spans="1:9" ht="24.75" customHeight="1">
      <c r="A7" s="117" t="s">
        <v>77</v>
      </c>
      <c r="B7" s="23">
        <v>9</v>
      </c>
      <c r="C7" s="74">
        <f>+B7/$B$12</f>
        <v>0.391304347826087</v>
      </c>
      <c r="D7" s="34">
        <f>F7+H7</f>
        <v>3454</v>
      </c>
      <c r="E7" s="74">
        <f>D7/$D$12</f>
        <v>0.4763480899186319</v>
      </c>
      <c r="F7" s="34">
        <f>575+1217</f>
        <v>1792</v>
      </c>
      <c r="G7" s="123">
        <f aca="true" t="shared" si="0" ref="G7:G12">F7/D7</f>
        <v>0.5188187608569774</v>
      </c>
      <c r="H7" s="34">
        <f>415+1247</f>
        <v>1662</v>
      </c>
      <c r="I7" s="123">
        <f aca="true" t="shared" si="1" ref="I7:I12">H7/D7</f>
        <v>0.4811812391430226</v>
      </c>
    </row>
    <row r="8" spans="1:14" ht="27.75" customHeight="1">
      <c r="A8" s="222" t="s">
        <v>169</v>
      </c>
      <c r="B8" s="220">
        <v>3</v>
      </c>
      <c r="C8" s="74">
        <f>+B8/$B$12</f>
        <v>0.13043478260869565</v>
      </c>
      <c r="D8" s="221">
        <f>+F8+H8</f>
        <v>380</v>
      </c>
      <c r="E8" s="74">
        <f>D8/$D$12</f>
        <v>0.05240656461177769</v>
      </c>
      <c r="F8" s="220">
        <v>173</v>
      </c>
      <c r="G8" s="123">
        <f t="shared" si="0"/>
        <v>0.45526315789473687</v>
      </c>
      <c r="H8" s="220">
        <v>207</v>
      </c>
      <c r="I8" s="123">
        <f t="shared" si="1"/>
        <v>0.5447368421052632</v>
      </c>
      <c r="J8" s="221"/>
      <c r="L8" s="277"/>
      <c r="N8" s="162"/>
    </row>
    <row r="9" spans="1:9" ht="24.75" customHeight="1">
      <c r="A9" s="117" t="s">
        <v>80</v>
      </c>
      <c r="B9" s="23">
        <v>5</v>
      </c>
      <c r="C9" s="74">
        <f>+B9/$B$12</f>
        <v>0.21739130434782608</v>
      </c>
      <c r="D9" s="34">
        <f>F9+H9</f>
        <v>543</v>
      </c>
      <c r="E9" s="74">
        <f>D9/$D$12</f>
        <v>0.07488622258998759</v>
      </c>
      <c r="F9" s="34">
        <v>327</v>
      </c>
      <c r="G9" s="123">
        <f t="shared" si="0"/>
        <v>0.6022099447513812</v>
      </c>
      <c r="H9" s="34">
        <v>216</v>
      </c>
      <c r="I9" s="123">
        <f t="shared" si="1"/>
        <v>0.39779005524861877</v>
      </c>
    </row>
    <row r="10" spans="1:9" ht="24.75" customHeight="1">
      <c r="A10" s="117" t="s">
        <v>88</v>
      </c>
      <c r="B10" s="23">
        <v>2</v>
      </c>
      <c r="C10" s="74">
        <f>+B10/$B$12</f>
        <v>0.08695652173913043</v>
      </c>
      <c r="D10" s="34">
        <f>F10+H10</f>
        <v>1663</v>
      </c>
      <c r="E10" s="74">
        <f>D10/$D$12</f>
        <v>0.2293476761825955</v>
      </c>
      <c r="F10" s="34">
        <v>718</v>
      </c>
      <c r="G10" s="123">
        <f t="shared" si="0"/>
        <v>0.4317498496692724</v>
      </c>
      <c r="H10" s="34">
        <v>945</v>
      </c>
      <c r="I10" s="123">
        <f t="shared" si="1"/>
        <v>0.5682501503307276</v>
      </c>
    </row>
    <row r="11" spans="1:9" ht="24.75" customHeight="1">
      <c r="A11" s="117" t="s">
        <v>82</v>
      </c>
      <c r="B11" s="23">
        <v>4</v>
      </c>
      <c r="C11" s="74">
        <f>+B11/$B$12</f>
        <v>0.17391304347826086</v>
      </c>
      <c r="D11" s="34">
        <f>F11+H11</f>
        <v>1211</v>
      </c>
      <c r="E11" s="74">
        <f>D11/$D$12</f>
        <v>0.16701144669700732</v>
      </c>
      <c r="F11" s="34">
        <v>949</v>
      </c>
      <c r="G11" s="123">
        <f t="shared" si="0"/>
        <v>0.7836498761354252</v>
      </c>
      <c r="H11" s="34">
        <v>262</v>
      </c>
      <c r="I11" s="123">
        <f t="shared" si="1"/>
        <v>0.21635012386457472</v>
      </c>
    </row>
    <row r="12" spans="1:9" ht="24.75" customHeight="1">
      <c r="A12" s="160" t="s">
        <v>83</v>
      </c>
      <c r="B12" s="29">
        <f>SUM(B7:B11)</f>
        <v>23</v>
      </c>
      <c r="C12" s="309">
        <f>SUM(C7:C11)</f>
        <v>0.9999999999999999</v>
      </c>
      <c r="D12" s="26">
        <f>SUM(D7:D11)</f>
        <v>7251</v>
      </c>
      <c r="E12" s="309">
        <f>SUM(E7:E11)</f>
        <v>0.9999999999999999</v>
      </c>
      <c r="F12" s="29">
        <f>SUM(F7:F11)</f>
        <v>3959</v>
      </c>
      <c r="G12" s="124">
        <f t="shared" si="0"/>
        <v>0.5459936560474418</v>
      </c>
      <c r="H12" s="29">
        <f>SUM(H7:H11)</f>
        <v>3292</v>
      </c>
      <c r="I12" s="124">
        <f t="shared" si="1"/>
        <v>0.4540063439525583</v>
      </c>
    </row>
    <row r="34" spans="1:9" ht="14.25">
      <c r="A34" s="82" t="s">
        <v>95</v>
      </c>
      <c r="B34" s="89"/>
      <c r="C34" s="91"/>
      <c r="D34" s="89"/>
      <c r="E34" s="90"/>
      <c r="F34" s="89"/>
      <c r="G34" s="90"/>
      <c r="H34" s="89"/>
      <c r="I34" s="90"/>
    </row>
    <row r="35" spans="1:9" ht="12.75">
      <c r="A35" s="1"/>
      <c r="B35" s="5"/>
      <c r="C35" s="93"/>
      <c r="D35" s="40"/>
      <c r="E35" s="93"/>
      <c r="F35" s="40"/>
      <c r="G35" s="93"/>
      <c r="H35" s="40"/>
      <c r="I35" s="93"/>
    </row>
    <row r="36" spans="1:9" ht="31.5" customHeight="1">
      <c r="A36" s="428" t="s">
        <v>324</v>
      </c>
      <c r="B36" s="428"/>
      <c r="C36" s="428"/>
      <c r="D36" s="428"/>
      <c r="E36" s="428"/>
      <c r="F36" s="428"/>
      <c r="G36" s="428"/>
      <c r="H36" s="428"/>
      <c r="I36" s="428"/>
    </row>
    <row r="37" spans="1:9" ht="12.75">
      <c r="A37" s="56"/>
      <c r="B37" s="94"/>
      <c r="C37" s="94"/>
      <c r="D37" s="95"/>
      <c r="E37" s="95"/>
      <c r="F37" s="95"/>
      <c r="G37" s="95"/>
      <c r="H37" s="95"/>
      <c r="I37" s="95"/>
    </row>
    <row r="38" spans="1:9" ht="30" customHeight="1">
      <c r="A38" s="388" t="s">
        <v>65</v>
      </c>
      <c r="B38" s="387" t="s">
        <v>5</v>
      </c>
      <c r="C38" s="388"/>
      <c r="D38" s="408" t="s">
        <v>6</v>
      </c>
      <c r="E38" s="409"/>
      <c r="F38" s="85" t="s">
        <v>7</v>
      </c>
      <c r="G38" s="84"/>
      <c r="H38" s="85" t="s">
        <v>8</v>
      </c>
      <c r="I38" s="85"/>
    </row>
    <row r="39" spans="1:9" ht="30" customHeight="1">
      <c r="A39" s="407" t="s">
        <v>66</v>
      </c>
      <c r="B39" s="19" t="s">
        <v>9</v>
      </c>
      <c r="C39" s="18" t="s">
        <v>10</v>
      </c>
      <c r="D39" s="18" t="s">
        <v>9</v>
      </c>
      <c r="E39" s="18" t="s">
        <v>10</v>
      </c>
      <c r="F39" s="18" t="s">
        <v>9</v>
      </c>
      <c r="G39" s="18" t="s">
        <v>10</v>
      </c>
      <c r="H39" s="19" t="s">
        <v>9</v>
      </c>
      <c r="I39" s="50" t="s">
        <v>10</v>
      </c>
    </row>
    <row r="40" spans="1:9" ht="30" customHeight="1">
      <c r="A40" s="21" t="s">
        <v>22</v>
      </c>
      <c r="B40" s="52">
        <v>6</v>
      </c>
      <c r="C40" s="72">
        <f>+B40/B42</f>
        <v>0.2608695652173913</v>
      </c>
      <c r="D40" s="23">
        <f>+F40+H40</f>
        <v>2464</v>
      </c>
      <c r="E40" s="167">
        <f>+D40/D42</f>
        <v>0.33981519790373743</v>
      </c>
      <c r="F40" s="23">
        <v>1217</v>
      </c>
      <c r="G40" s="24">
        <f>+F40/D40</f>
        <v>0.49391233766233766</v>
      </c>
      <c r="H40" s="23">
        <v>1247</v>
      </c>
      <c r="I40" s="24">
        <f>+H40/D40</f>
        <v>0.5060876623376623</v>
      </c>
    </row>
    <row r="41" spans="1:9" ht="30" customHeight="1">
      <c r="A41" s="231" t="s">
        <v>24</v>
      </c>
      <c r="B41" s="23">
        <f>+B12-B40</f>
        <v>17</v>
      </c>
      <c r="C41" s="72">
        <f>+B41/B42</f>
        <v>0.7391304347826086</v>
      </c>
      <c r="D41" s="23">
        <f>+F41+H41</f>
        <v>4787</v>
      </c>
      <c r="E41" s="167">
        <f>+D41/D42</f>
        <v>0.6601848020962626</v>
      </c>
      <c r="F41" s="23">
        <f>+F12-F40</f>
        <v>2742</v>
      </c>
      <c r="G41" s="24">
        <f>+F41/D41</f>
        <v>0.5728013369542511</v>
      </c>
      <c r="H41" s="23">
        <f>+H12-H40</f>
        <v>2045</v>
      </c>
      <c r="I41" s="24">
        <f>+H41/D41</f>
        <v>0.4271986630457489</v>
      </c>
    </row>
    <row r="42" spans="1:9" ht="30" customHeight="1">
      <c r="A42" s="65" t="s">
        <v>12</v>
      </c>
      <c r="B42" s="97">
        <f>SUM(B40:B41)</f>
        <v>23</v>
      </c>
      <c r="C42" s="87">
        <v>0.7876712328767124</v>
      </c>
      <c r="D42" s="29">
        <f>+F42+H42</f>
        <v>7251</v>
      </c>
      <c r="E42" s="87">
        <v>0.8097233864207879</v>
      </c>
      <c r="F42" s="29">
        <f>SUM(F40:F41)</f>
        <v>3959</v>
      </c>
      <c r="G42" s="87">
        <f>+F42/D42</f>
        <v>0.5459936560474418</v>
      </c>
      <c r="H42" s="29">
        <f>SUM(H40:H41)</f>
        <v>3292</v>
      </c>
      <c r="I42" s="87">
        <f>+H42/D42</f>
        <v>0.4540063439525583</v>
      </c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</sheetData>
  <mergeCells count="10">
    <mergeCell ref="A38:A39"/>
    <mergeCell ref="B38:C38"/>
    <mergeCell ref="D38:E38"/>
    <mergeCell ref="A36:I36"/>
    <mergeCell ref="B3:I3"/>
    <mergeCell ref="A5:A6"/>
    <mergeCell ref="B5:C5"/>
    <mergeCell ref="D5:E5"/>
    <mergeCell ref="F5:G5"/>
    <mergeCell ref="H5:I5"/>
  </mergeCells>
  <printOptions horizontalCentered="1" verticalCentered="1"/>
  <pageMargins left="0.984251968503937" right="0.75" top="0.5905511811023623" bottom="1" header="0" footer="0"/>
  <pageSetup horizontalDpi="300" verticalDpi="300" orientation="portrait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M53"/>
  <sheetViews>
    <sheetView zoomScale="75" zoomScaleNormal="75" workbookViewId="0" topLeftCell="A1">
      <selection activeCell="J6" sqref="J6"/>
    </sheetView>
  </sheetViews>
  <sheetFormatPr defaultColWidth="11.421875" defaultRowHeight="12.75"/>
  <cols>
    <col min="1" max="1" width="25.7109375" style="0" customWidth="1"/>
    <col min="2" max="3" width="8.7109375" style="0" customWidth="1"/>
    <col min="4" max="8" width="8.7109375" style="44" customWidth="1"/>
    <col min="9" max="9" width="8.7109375" style="36" customWidth="1"/>
    <col min="10" max="10" width="9.7109375" style="0" customWidth="1"/>
    <col min="11" max="11" width="9.7109375" style="36" customWidth="1"/>
    <col min="12" max="12" width="9.7109375" style="5" customWidth="1"/>
  </cols>
  <sheetData>
    <row r="1" spans="1:12" ht="24" customHeight="1">
      <c r="A1" s="96" t="s">
        <v>209</v>
      </c>
      <c r="B1" s="38"/>
      <c r="C1" s="38"/>
      <c r="G1" s="39"/>
      <c r="H1" s="39"/>
      <c r="I1" s="326"/>
      <c r="L1" s="40"/>
    </row>
    <row r="2" spans="1:13" s="37" customFormat="1" ht="49.5" customHeight="1">
      <c r="A2" s="432" t="s">
        <v>313</v>
      </c>
      <c r="B2" s="432"/>
      <c r="C2" s="432"/>
      <c r="D2" s="432"/>
      <c r="E2" s="432"/>
      <c r="F2" s="432"/>
      <c r="G2" s="432"/>
      <c r="H2" s="432"/>
      <c r="I2" s="433"/>
      <c r="J2" s="47"/>
      <c r="M2" s="140"/>
    </row>
    <row r="3" spans="1:12" ht="49.5" customHeight="1">
      <c r="A3" s="400" t="s">
        <v>21</v>
      </c>
      <c r="B3" s="402" t="s">
        <v>5</v>
      </c>
      <c r="C3" s="403"/>
      <c r="D3" s="355" t="s">
        <v>6</v>
      </c>
      <c r="E3" s="356"/>
      <c r="F3" s="360" t="s">
        <v>7</v>
      </c>
      <c r="G3" s="361"/>
      <c r="H3" s="360" t="s">
        <v>8</v>
      </c>
      <c r="I3" s="362"/>
      <c r="J3" s="46"/>
      <c r="L3" s="40"/>
    </row>
    <row r="4" spans="1:12" ht="49.5" customHeight="1">
      <c r="A4" s="401"/>
      <c r="B4" s="216" t="s">
        <v>9</v>
      </c>
      <c r="C4" s="217" t="s">
        <v>10</v>
      </c>
      <c r="D4" s="216" t="s">
        <v>9</v>
      </c>
      <c r="E4" s="217" t="s">
        <v>10</v>
      </c>
      <c r="F4" s="216" t="s">
        <v>9</v>
      </c>
      <c r="G4" s="217" t="s">
        <v>10</v>
      </c>
      <c r="H4" s="243" t="s">
        <v>9</v>
      </c>
      <c r="I4" s="244" t="s">
        <v>10</v>
      </c>
      <c r="J4" s="46"/>
      <c r="L4" s="40"/>
    </row>
    <row r="5" spans="1:12" ht="49.5" customHeight="1">
      <c r="A5" s="222" t="s">
        <v>259</v>
      </c>
      <c r="B5" s="220">
        <v>9</v>
      </c>
      <c r="C5" s="74">
        <f>+B5/B6</f>
        <v>1</v>
      </c>
      <c r="D5" s="221">
        <f>+F5+H5</f>
        <v>9</v>
      </c>
      <c r="E5" s="74">
        <f>+D5/D6</f>
        <v>1</v>
      </c>
      <c r="F5" s="220">
        <v>6</v>
      </c>
      <c r="G5" s="123">
        <f>F5/D5</f>
        <v>0.6666666666666666</v>
      </c>
      <c r="H5" s="220">
        <v>3</v>
      </c>
      <c r="I5" s="123">
        <f>H5/D5</f>
        <v>0.3333333333333333</v>
      </c>
      <c r="J5" s="46"/>
      <c r="L5" s="40"/>
    </row>
    <row r="6" spans="1:9" ht="49.5" customHeight="1">
      <c r="A6" s="223" t="s">
        <v>83</v>
      </c>
      <c r="B6" s="224">
        <f>SUM(B5:B5)</f>
        <v>9</v>
      </c>
      <c r="C6" s="124">
        <f>SUM(C5)</f>
        <v>1</v>
      </c>
      <c r="D6" s="224">
        <f>SUM(D5:D5)</f>
        <v>9</v>
      </c>
      <c r="E6" s="124">
        <f>SUM(E5)</f>
        <v>1</v>
      </c>
      <c r="F6" s="224">
        <f>SUM(F5:F5)</f>
        <v>6</v>
      </c>
      <c r="G6" s="124">
        <f>F6/D6</f>
        <v>0.6666666666666666</v>
      </c>
      <c r="H6" s="224">
        <f>SUM(H5:H5)</f>
        <v>3</v>
      </c>
      <c r="I6" s="124">
        <f>H6/D6</f>
        <v>0.3333333333333333</v>
      </c>
    </row>
    <row r="7" ht="49.5" customHeight="1"/>
    <row r="11" spans="4:12" s="37" customFormat="1" ht="12.75">
      <c r="D11" s="48"/>
      <c r="E11" s="48"/>
      <c r="F11" s="48"/>
      <c r="G11" s="48"/>
      <c r="H11" s="48"/>
      <c r="I11" s="47"/>
      <c r="K11" s="47"/>
      <c r="L11" s="8"/>
    </row>
    <row r="12" spans="4:12" s="37" customFormat="1" ht="12.75">
      <c r="D12" s="48"/>
      <c r="E12" s="48"/>
      <c r="F12" s="48"/>
      <c r="G12" s="48"/>
      <c r="H12" s="48"/>
      <c r="I12" s="47"/>
      <c r="K12" s="47"/>
      <c r="L12" s="8"/>
    </row>
    <row r="13" spans="4:12" s="37" customFormat="1" ht="12.75">
      <c r="D13" s="48"/>
      <c r="E13" s="48"/>
      <c r="F13" s="48"/>
      <c r="G13" s="48"/>
      <c r="H13" s="48"/>
      <c r="I13" s="47"/>
      <c r="K13" s="47"/>
      <c r="L13" s="8"/>
    </row>
    <row r="14" spans="4:12" s="37" customFormat="1" ht="12.75">
      <c r="D14" s="48"/>
      <c r="E14" s="48"/>
      <c r="F14" s="48"/>
      <c r="G14" s="48"/>
      <c r="H14" s="48"/>
      <c r="I14" s="47"/>
      <c r="K14" s="47"/>
      <c r="L14" s="8"/>
    </row>
    <row r="15" spans="1:12" s="37" customFormat="1" ht="12.75">
      <c r="A15" s="288"/>
      <c r="D15" s="48"/>
      <c r="E15" s="48"/>
      <c r="F15" s="48"/>
      <c r="G15" s="48"/>
      <c r="H15" s="48"/>
      <c r="I15" s="47"/>
      <c r="K15" s="47"/>
      <c r="L15" s="8"/>
    </row>
    <row r="16" spans="4:12" s="37" customFormat="1" ht="12.75">
      <c r="D16" s="48"/>
      <c r="E16" s="48"/>
      <c r="F16" s="48"/>
      <c r="G16" s="48"/>
      <c r="H16" s="48"/>
      <c r="I16" s="47"/>
      <c r="K16" s="47"/>
      <c r="L16" s="8"/>
    </row>
    <row r="17" spans="1:12" s="37" customFormat="1" ht="33.75" customHeight="1">
      <c r="A17" s="434"/>
      <c r="B17" s="434"/>
      <c r="C17" s="434"/>
      <c r="D17" s="434"/>
      <c r="E17" s="434"/>
      <c r="F17" s="434"/>
      <c r="G17" s="434"/>
      <c r="K17" s="47"/>
      <c r="L17" s="8"/>
    </row>
    <row r="18" s="37" customFormat="1" ht="12.75">
      <c r="L18" s="8"/>
    </row>
    <row r="19" spans="1:12" s="37" customFormat="1" ht="12.75">
      <c r="A19" s="435"/>
      <c r="B19" s="35"/>
      <c r="C19" s="35"/>
      <c r="D19" s="382"/>
      <c r="E19" s="382"/>
      <c r="F19" s="382"/>
      <c r="G19" s="382"/>
      <c r="H19" s="48"/>
      <c r="I19" s="47"/>
      <c r="K19" s="47"/>
      <c r="L19" s="8"/>
    </row>
    <row r="20" spans="1:12" s="37" customFormat="1" ht="12.75">
      <c r="A20" s="436"/>
      <c r="B20" s="35"/>
      <c r="C20" s="35"/>
      <c r="D20" s="35"/>
      <c r="E20" s="35"/>
      <c r="F20" s="35"/>
      <c r="G20" s="35"/>
      <c r="H20" s="48"/>
      <c r="I20" s="47"/>
      <c r="K20" s="47"/>
      <c r="L20" s="8"/>
    </row>
    <row r="21" spans="1:12" s="37" customFormat="1" ht="19.5" customHeight="1">
      <c r="A21" s="35"/>
      <c r="B21" s="289"/>
      <c r="C21" s="43"/>
      <c r="D21" s="35"/>
      <c r="E21" s="43"/>
      <c r="F21" s="35"/>
      <c r="G21" s="35"/>
      <c r="H21" s="48"/>
      <c r="I21" s="47"/>
      <c r="K21" s="47"/>
      <c r="L21" s="8"/>
    </row>
    <row r="22" spans="1:12" s="37" customFormat="1" ht="19.5" customHeight="1">
      <c r="A22" s="35"/>
      <c r="B22" s="289"/>
      <c r="C22" s="43"/>
      <c r="D22" s="35"/>
      <c r="E22" s="43"/>
      <c r="F22" s="35"/>
      <c r="G22" s="35"/>
      <c r="H22" s="48"/>
      <c r="I22" s="47"/>
      <c r="K22" s="47"/>
      <c r="L22" s="8"/>
    </row>
    <row r="23" spans="1:12" s="37" customFormat="1" ht="19.5" customHeight="1">
      <c r="A23" s="35"/>
      <c r="B23" s="289"/>
      <c r="C23" s="43"/>
      <c r="D23" s="35"/>
      <c r="E23" s="43"/>
      <c r="F23" s="35"/>
      <c r="G23" s="43"/>
      <c r="H23" s="48"/>
      <c r="I23" s="47"/>
      <c r="K23" s="47"/>
      <c r="L23" s="8"/>
    </row>
    <row r="24" spans="1:12" s="37" customFormat="1" ht="19.5" customHeight="1">
      <c r="A24" s="35"/>
      <c r="B24" s="289"/>
      <c r="C24" s="43"/>
      <c r="D24" s="35"/>
      <c r="E24" s="43"/>
      <c r="F24" s="35"/>
      <c r="G24" s="43"/>
      <c r="H24" s="48"/>
      <c r="I24" s="47"/>
      <c r="K24" s="47"/>
      <c r="L24" s="8"/>
    </row>
    <row r="25" spans="1:12" s="37" customFormat="1" ht="19.5" customHeight="1">
      <c r="A25" s="35"/>
      <c r="B25" s="289"/>
      <c r="C25" s="43"/>
      <c r="D25" s="35"/>
      <c r="E25" s="43"/>
      <c r="F25" s="35"/>
      <c r="G25" s="35"/>
      <c r="H25" s="48"/>
      <c r="I25" s="47"/>
      <c r="K25" s="47"/>
      <c r="L25" s="8"/>
    </row>
    <row r="26" spans="1:13" s="291" customFormat="1" ht="19.5" customHeight="1">
      <c r="A26" s="290"/>
      <c r="B26" s="274"/>
      <c r="C26" s="275"/>
      <c r="D26" s="274"/>
      <c r="E26" s="176"/>
      <c r="F26" s="274"/>
      <c r="G26" s="275"/>
      <c r="M26" s="292"/>
    </row>
    <row r="27" s="37" customFormat="1" ht="12.75">
      <c r="L27" s="8"/>
    </row>
    <row r="28" spans="4:12" s="37" customFormat="1" ht="12.75">
      <c r="D28" s="48"/>
      <c r="E28" s="48"/>
      <c r="F28" s="48"/>
      <c r="G28" s="48"/>
      <c r="H28" s="48"/>
      <c r="I28" s="47"/>
      <c r="K28" s="47"/>
      <c r="L28" s="8"/>
    </row>
    <row r="29" spans="4:12" s="37" customFormat="1" ht="12.75">
      <c r="D29" s="48"/>
      <c r="E29" s="48"/>
      <c r="F29" s="48"/>
      <c r="G29" s="48"/>
      <c r="H29" s="48"/>
      <c r="I29" s="47"/>
      <c r="K29" s="47"/>
      <c r="L29" s="8"/>
    </row>
    <row r="30" spans="4:12" s="37" customFormat="1" ht="12.75">
      <c r="D30" s="48"/>
      <c r="E30" s="48"/>
      <c r="F30" s="48"/>
      <c r="G30" s="48"/>
      <c r="H30" s="48"/>
      <c r="I30" s="47"/>
      <c r="K30" s="47"/>
      <c r="L30" s="8"/>
    </row>
    <row r="31" spans="4:12" s="37" customFormat="1" ht="12.75">
      <c r="D31" s="48"/>
      <c r="E31" s="48"/>
      <c r="F31" s="48"/>
      <c r="G31" s="48"/>
      <c r="H31" s="48"/>
      <c r="I31" s="47"/>
      <c r="K31" s="47"/>
      <c r="L31" s="8"/>
    </row>
    <row r="32" spans="4:12" s="37" customFormat="1" ht="12.75">
      <c r="D32" s="48"/>
      <c r="E32" s="48"/>
      <c r="F32" s="48"/>
      <c r="G32" s="48"/>
      <c r="H32" s="48"/>
      <c r="I32" s="47"/>
      <c r="K32" s="47"/>
      <c r="L32" s="8"/>
    </row>
    <row r="33" spans="4:12" s="37" customFormat="1" ht="12.75">
      <c r="D33" s="48"/>
      <c r="E33" s="48"/>
      <c r="F33" s="48"/>
      <c r="G33" s="48"/>
      <c r="H33" s="48"/>
      <c r="I33" s="47"/>
      <c r="K33" s="47"/>
      <c r="L33" s="8"/>
    </row>
    <row r="34" spans="4:12" s="37" customFormat="1" ht="12.75">
      <c r="D34" s="48"/>
      <c r="E34" s="48"/>
      <c r="F34" s="48"/>
      <c r="G34" s="48"/>
      <c r="H34" s="48"/>
      <c r="I34" s="47"/>
      <c r="K34" s="47"/>
      <c r="L34" s="8"/>
    </row>
    <row r="35" spans="4:12" s="37" customFormat="1" ht="12.75">
      <c r="D35" s="48"/>
      <c r="E35" s="48"/>
      <c r="F35" s="48"/>
      <c r="G35" s="48"/>
      <c r="H35" s="48"/>
      <c r="I35" s="47"/>
      <c r="K35" s="47"/>
      <c r="L35" s="8"/>
    </row>
    <row r="36" spans="4:12" s="37" customFormat="1" ht="12.75">
      <c r="D36" s="48"/>
      <c r="E36" s="48"/>
      <c r="F36" s="48"/>
      <c r="G36" s="48"/>
      <c r="H36" s="48"/>
      <c r="I36" s="47"/>
      <c r="K36" s="47"/>
      <c r="L36" s="8"/>
    </row>
    <row r="37" spans="4:12" s="37" customFormat="1" ht="12.75">
      <c r="D37" s="48"/>
      <c r="E37" s="48"/>
      <c r="F37" s="48"/>
      <c r="G37" s="48"/>
      <c r="H37" s="48"/>
      <c r="I37" s="47"/>
      <c r="K37" s="47"/>
      <c r="L37" s="8"/>
    </row>
    <row r="38" spans="4:12" s="37" customFormat="1" ht="12.75">
      <c r="D38" s="48"/>
      <c r="E38" s="48"/>
      <c r="F38" s="48"/>
      <c r="G38" s="48"/>
      <c r="H38" s="48"/>
      <c r="I38" s="47"/>
      <c r="K38" s="47"/>
      <c r="L38" s="8"/>
    </row>
    <row r="39" spans="4:12" s="37" customFormat="1" ht="12.75">
      <c r="D39" s="48"/>
      <c r="E39" s="48"/>
      <c r="F39" s="48"/>
      <c r="G39" s="48"/>
      <c r="H39" s="48"/>
      <c r="I39" s="47"/>
      <c r="K39" s="47"/>
      <c r="L39" s="8"/>
    </row>
    <row r="40" spans="4:12" s="37" customFormat="1" ht="12.75">
      <c r="D40" s="48"/>
      <c r="E40" s="48"/>
      <c r="F40" s="48"/>
      <c r="G40" s="48"/>
      <c r="H40" s="48"/>
      <c r="I40" s="47"/>
      <c r="K40" s="47"/>
      <c r="L40" s="8"/>
    </row>
    <row r="41" spans="4:12" s="37" customFormat="1" ht="12.75">
      <c r="D41" s="48"/>
      <c r="E41" s="48"/>
      <c r="F41" s="48"/>
      <c r="G41" s="48"/>
      <c r="H41" s="48"/>
      <c r="I41" s="47"/>
      <c r="K41" s="47"/>
      <c r="L41" s="8"/>
    </row>
    <row r="42" spans="4:12" s="37" customFormat="1" ht="12.75">
      <c r="D42" s="48"/>
      <c r="E42" s="48"/>
      <c r="F42" s="48"/>
      <c r="G42" s="48"/>
      <c r="H42" s="48"/>
      <c r="I42" s="47"/>
      <c r="K42" s="47"/>
      <c r="L42" s="8"/>
    </row>
    <row r="43" spans="4:12" s="37" customFormat="1" ht="12.75">
      <c r="D43" s="48"/>
      <c r="E43" s="48"/>
      <c r="F43" s="48"/>
      <c r="G43" s="48"/>
      <c r="H43" s="48"/>
      <c r="I43" s="47"/>
      <c r="K43" s="47"/>
      <c r="L43" s="8"/>
    </row>
    <row r="44" spans="4:12" s="37" customFormat="1" ht="12.75">
      <c r="D44" s="48"/>
      <c r="E44" s="48"/>
      <c r="F44" s="48"/>
      <c r="G44" s="48"/>
      <c r="H44" s="48"/>
      <c r="I44" s="47"/>
      <c r="K44" s="47"/>
      <c r="L44" s="8"/>
    </row>
    <row r="45" spans="4:12" s="37" customFormat="1" ht="12.75">
      <c r="D45" s="48"/>
      <c r="E45" s="48"/>
      <c r="F45" s="48"/>
      <c r="G45" s="48"/>
      <c r="H45" s="48"/>
      <c r="I45" s="47"/>
      <c r="K45" s="47"/>
      <c r="L45" s="8"/>
    </row>
    <row r="46" spans="4:12" s="37" customFormat="1" ht="12.75">
      <c r="D46" s="48"/>
      <c r="E46" s="48"/>
      <c r="F46" s="48"/>
      <c r="G46" s="48"/>
      <c r="H46" s="48"/>
      <c r="I46" s="47"/>
      <c r="K46" s="47"/>
      <c r="L46" s="8"/>
    </row>
    <row r="47" spans="4:12" s="37" customFormat="1" ht="12.75">
      <c r="D47" s="48"/>
      <c r="E47" s="48"/>
      <c r="F47" s="48"/>
      <c r="G47" s="48"/>
      <c r="H47" s="48"/>
      <c r="I47" s="47"/>
      <c r="K47" s="47"/>
      <c r="L47" s="8"/>
    </row>
    <row r="48" spans="4:12" s="37" customFormat="1" ht="12.75">
      <c r="D48" s="48"/>
      <c r="E48" s="48"/>
      <c r="F48" s="48"/>
      <c r="G48" s="48"/>
      <c r="H48" s="48"/>
      <c r="I48" s="47"/>
      <c r="K48" s="47"/>
      <c r="L48" s="8"/>
    </row>
    <row r="49" spans="4:12" s="37" customFormat="1" ht="12.75">
      <c r="D49" s="48"/>
      <c r="E49" s="48"/>
      <c r="F49" s="48"/>
      <c r="G49" s="48"/>
      <c r="H49" s="48"/>
      <c r="I49" s="47"/>
      <c r="K49" s="47"/>
      <c r="L49" s="8"/>
    </row>
    <row r="50" spans="4:12" s="37" customFormat="1" ht="12.75">
      <c r="D50" s="48"/>
      <c r="E50" s="48"/>
      <c r="F50" s="48"/>
      <c r="G50" s="48"/>
      <c r="H50" s="48"/>
      <c r="I50" s="47"/>
      <c r="K50" s="47"/>
      <c r="L50" s="8"/>
    </row>
    <row r="51" spans="4:12" s="37" customFormat="1" ht="12.75">
      <c r="D51" s="48"/>
      <c r="E51" s="48"/>
      <c r="F51" s="48"/>
      <c r="G51" s="48"/>
      <c r="H51" s="48"/>
      <c r="I51" s="47"/>
      <c r="K51" s="47"/>
      <c r="L51" s="8"/>
    </row>
    <row r="52" spans="4:12" s="37" customFormat="1" ht="12.75">
      <c r="D52" s="48"/>
      <c r="E52" s="48"/>
      <c r="F52" s="48"/>
      <c r="G52" s="48"/>
      <c r="H52" s="48"/>
      <c r="I52" s="47"/>
      <c r="K52" s="47"/>
      <c r="L52" s="8"/>
    </row>
    <row r="53" spans="4:12" s="37" customFormat="1" ht="12.75">
      <c r="D53" s="48"/>
      <c r="E53" s="48"/>
      <c r="F53" s="48"/>
      <c r="G53" s="48"/>
      <c r="H53" s="48"/>
      <c r="I53" s="47"/>
      <c r="K53" s="47"/>
      <c r="L53" s="8"/>
    </row>
  </sheetData>
  <mergeCells count="10">
    <mergeCell ref="D19:E19"/>
    <mergeCell ref="F19:G19"/>
    <mergeCell ref="A19:A20"/>
    <mergeCell ref="F3:G3"/>
    <mergeCell ref="H3:I3"/>
    <mergeCell ref="A2:I2"/>
    <mergeCell ref="A17:G17"/>
    <mergeCell ref="A3:A4"/>
    <mergeCell ref="B3:C3"/>
    <mergeCell ref="D3:E3"/>
  </mergeCells>
  <printOptions horizontalCentered="1" verticalCentered="1"/>
  <pageMargins left="0.7874015748031497" right="0.3937007874015748" top="0.3937007874015748" bottom="1" header="0" footer="0"/>
  <pageSetup horizontalDpi="300" verticalDpi="300" orientation="portrait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7"/>
  <dimension ref="A1:N77"/>
  <sheetViews>
    <sheetView zoomScale="75" zoomScaleNormal="75" workbookViewId="0" topLeftCell="A8">
      <selection activeCell="G17" sqref="G17"/>
    </sheetView>
  </sheetViews>
  <sheetFormatPr defaultColWidth="11.421875" defaultRowHeight="12.75"/>
  <cols>
    <col min="1" max="1" width="17.57421875" style="0" customWidth="1"/>
    <col min="2" max="2" width="9.7109375" style="0" customWidth="1"/>
    <col min="3" max="3" width="10.421875" style="0" bestFit="1" customWidth="1"/>
    <col min="4" max="4" width="11.8515625" style="0" bestFit="1" customWidth="1"/>
    <col min="5" max="5" width="7.7109375" style="0" customWidth="1"/>
    <col min="6" max="6" width="11.7109375" style="0" bestFit="1" customWidth="1"/>
    <col min="7" max="7" width="9.7109375" style="0" customWidth="1"/>
    <col min="9" max="9" width="9.7109375" style="0" customWidth="1"/>
  </cols>
  <sheetData>
    <row r="1" spans="1:5" ht="12.75">
      <c r="A1" s="2" t="s">
        <v>207</v>
      </c>
      <c r="B1" s="170"/>
      <c r="C1" s="170"/>
      <c r="D1" s="2"/>
      <c r="E1" s="2"/>
    </row>
    <row r="3" spans="1:9" ht="12.75">
      <c r="A3" s="189"/>
      <c r="B3" s="190"/>
      <c r="C3" s="190"/>
      <c r="D3" s="190"/>
      <c r="E3" s="190"/>
      <c r="F3" s="191"/>
      <c r="G3" s="191"/>
      <c r="H3" s="191"/>
      <c r="I3" s="191"/>
    </row>
    <row r="4" spans="1:9" ht="33.75" customHeight="1">
      <c r="A4" s="440" t="s">
        <v>204</v>
      </c>
      <c r="B4" s="440"/>
      <c r="C4" s="440"/>
      <c r="D4" s="440"/>
      <c r="E4" s="440"/>
      <c r="F4" s="440"/>
      <c r="G4" s="440"/>
      <c r="H4" s="440"/>
      <c r="I4" s="440"/>
    </row>
    <row r="5" spans="1:9" ht="12.75">
      <c r="A5" s="193"/>
      <c r="B5" s="194"/>
      <c r="C5" s="194"/>
      <c r="D5" s="194"/>
      <c r="E5" s="194"/>
      <c r="F5" s="192"/>
      <c r="G5" s="192"/>
      <c r="H5" s="192"/>
      <c r="I5" s="192"/>
    </row>
    <row r="6" spans="1:9" ht="12.75">
      <c r="A6" s="437" t="s">
        <v>156</v>
      </c>
      <c r="B6" s="446" t="s">
        <v>56</v>
      </c>
      <c r="C6" s="447"/>
      <c r="D6" s="445" t="s">
        <v>155</v>
      </c>
      <c r="E6" s="445"/>
      <c r="F6" s="445"/>
      <c r="G6" s="445"/>
      <c r="H6" s="445"/>
      <c r="I6" s="445"/>
    </row>
    <row r="7" spans="1:9" ht="12.75">
      <c r="A7" s="438"/>
      <c r="B7" s="441" t="s">
        <v>9</v>
      </c>
      <c r="C7" s="441" t="s">
        <v>10</v>
      </c>
      <c r="D7" s="443" t="s">
        <v>12</v>
      </c>
      <c r="E7" s="444"/>
      <c r="F7" s="443" t="s">
        <v>161</v>
      </c>
      <c r="G7" s="444"/>
      <c r="H7" s="448" t="s">
        <v>157</v>
      </c>
      <c r="I7" s="449"/>
    </row>
    <row r="8" spans="1:9" ht="12.75">
      <c r="A8" s="439"/>
      <c r="B8" s="450"/>
      <c r="C8" s="442"/>
      <c r="D8" s="199" t="s">
        <v>9</v>
      </c>
      <c r="E8" s="195" t="s">
        <v>10</v>
      </c>
      <c r="F8" s="197" t="s">
        <v>9</v>
      </c>
      <c r="G8" s="195" t="s">
        <v>10</v>
      </c>
      <c r="H8" s="199" t="s">
        <v>9</v>
      </c>
      <c r="I8" s="198" t="s">
        <v>10</v>
      </c>
    </row>
    <row r="9" spans="1:11" s="11" customFormat="1" ht="19.5" customHeight="1">
      <c r="A9" s="255" t="s">
        <v>158</v>
      </c>
      <c r="B9" s="256">
        <f>SUM(B10:B11)</f>
        <v>17059</v>
      </c>
      <c r="C9" s="257">
        <v>1</v>
      </c>
      <c r="D9" s="258">
        <f>SUM(D10:D11)</f>
        <v>490515</v>
      </c>
      <c r="E9" s="259">
        <v>1</v>
      </c>
      <c r="F9" s="315">
        <f>+F13+F17</f>
        <v>299892</v>
      </c>
      <c r="G9" s="257">
        <f>+F9/D9</f>
        <v>0.611381914926149</v>
      </c>
      <c r="H9" s="315">
        <f>+H13+H17</f>
        <v>190623</v>
      </c>
      <c r="I9" s="257">
        <f>+H9/D9</f>
        <v>0.3886180850738509</v>
      </c>
      <c r="J9" s="287"/>
      <c r="K9" s="287"/>
    </row>
    <row r="10" spans="1:11" s="11" customFormat="1" ht="19.5" customHeight="1">
      <c r="A10" s="260" t="s">
        <v>22</v>
      </c>
      <c r="B10" s="261">
        <f>+B14+B18</f>
        <v>444</v>
      </c>
      <c r="C10" s="24">
        <f>+B10/B9</f>
        <v>0.02602731695879008</v>
      </c>
      <c r="D10" s="262">
        <f>+D14+D18</f>
        <v>120909</v>
      </c>
      <c r="E10" s="24">
        <f>D10/D9</f>
        <v>0.24649399100944924</v>
      </c>
      <c r="F10" s="331">
        <f>+F14+F18</f>
        <v>55701</v>
      </c>
      <c r="G10" s="24">
        <f>+F10/F9</f>
        <v>0.18573686527149774</v>
      </c>
      <c r="H10" s="331">
        <f>+H14+H18</f>
        <v>65208</v>
      </c>
      <c r="I10" s="24">
        <f>+H10/H9</f>
        <v>0.34207834311704255</v>
      </c>
      <c r="K10" s="263"/>
    </row>
    <row r="11" spans="1:13" s="11" customFormat="1" ht="19.5" customHeight="1">
      <c r="A11" s="260" t="s">
        <v>24</v>
      </c>
      <c r="B11" s="261">
        <f>+B15+B19</f>
        <v>16615</v>
      </c>
      <c r="C11" s="24">
        <f>+B11/B9</f>
        <v>0.9739726830412099</v>
      </c>
      <c r="D11" s="262">
        <f>+D15+D19</f>
        <v>369606</v>
      </c>
      <c r="E11" s="24">
        <f>D11/D9</f>
        <v>0.7535060089905508</v>
      </c>
      <c r="F11" s="332">
        <f>+F9-F10</f>
        <v>244191</v>
      </c>
      <c r="G11" s="24">
        <f>+F11/F9</f>
        <v>0.8142631347285023</v>
      </c>
      <c r="H11" s="332">
        <f>+H9-H10</f>
        <v>125415</v>
      </c>
      <c r="I11" s="24">
        <f>+H11/H9</f>
        <v>0.6579216568829575</v>
      </c>
      <c r="K11" s="263"/>
      <c r="L11" s="11" t="s">
        <v>247</v>
      </c>
      <c r="M11" s="11" t="s">
        <v>248</v>
      </c>
    </row>
    <row r="12" spans="1:14" s="11" customFormat="1" ht="19.5" customHeight="1">
      <c r="A12" s="260"/>
      <c r="B12" s="261"/>
      <c r="C12" s="261"/>
      <c r="D12" s="262"/>
      <c r="E12" s="261"/>
      <c r="F12" s="331"/>
      <c r="G12" s="332"/>
      <c r="H12" s="331"/>
      <c r="I12" s="333"/>
      <c r="K12" s="11" t="s">
        <v>249</v>
      </c>
      <c r="L12" s="11">
        <f>11581+63</f>
        <v>11644</v>
      </c>
      <c r="M12" s="11">
        <f>16663+127</f>
        <v>16790</v>
      </c>
      <c r="N12" s="11">
        <f>SUM(L12:M12)</f>
        <v>28434</v>
      </c>
    </row>
    <row r="13" spans="1:14" s="11" customFormat="1" ht="19.5" customHeight="1">
      <c r="A13" s="255" t="s">
        <v>159</v>
      </c>
      <c r="B13" s="256">
        <f>+B14+B15</f>
        <v>4193</v>
      </c>
      <c r="C13" s="257">
        <f>+B13/B9</f>
        <v>0.24579400902749282</v>
      </c>
      <c r="D13" s="258">
        <f>+D14+D15</f>
        <v>46113</v>
      </c>
      <c r="E13" s="259">
        <f>D13/D9</f>
        <v>0.09400935751200269</v>
      </c>
      <c r="F13" s="315">
        <f>+F15+F14</f>
        <v>28434</v>
      </c>
      <c r="G13" s="257">
        <f>+F13/D13</f>
        <v>0.6166157048988354</v>
      </c>
      <c r="H13" s="315">
        <f>+H14+H15</f>
        <v>17679</v>
      </c>
      <c r="I13" s="257">
        <f>+H13/D13</f>
        <v>0.3833842951011645</v>
      </c>
      <c r="J13" s="287"/>
      <c r="K13" s="11" t="s">
        <v>250</v>
      </c>
      <c r="L13" s="11">
        <f>7557+44</f>
        <v>7601</v>
      </c>
      <c r="M13" s="11">
        <f>10033+45</f>
        <v>10078</v>
      </c>
      <c r="N13" s="11">
        <f>SUM(L13:M13)</f>
        <v>17679</v>
      </c>
    </row>
    <row r="14" spans="1:14" s="11" customFormat="1" ht="19.5" customHeight="1">
      <c r="A14" s="260" t="s">
        <v>22</v>
      </c>
      <c r="B14" s="261">
        <v>59</v>
      </c>
      <c r="C14" s="24">
        <f>B14/B13</f>
        <v>0.014071070832339614</v>
      </c>
      <c r="D14" s="262">
        <f>+F14+H14</f>
        <v>4526</v>
      </c>
      <c r="E14" s="24">
        <f>D14/D13</f>
        <v>0.0981501962570208</v>
      </c>
      <c r="F14" s="332">
        <f>675+353+6</f>
        <v>1034</v>
      </c>
      <c r="G14" s="24">
        <f>+F14/F13</f>
        <v>0.03636491524231554</v>
      </c>
      <c r="H14" s="332">
        <f>587+2902+3</f>
        <v>3492</v>
      </c>
      <c r="I14" s="24">
        <f>+H14/H13</f>
        <v>0.19752248430341082</v>
      </c>
      <c r="K14" s="11" t="s">
        <v>254</v>
      </c>
      <c r="L14" s="11">
        <f>SUM(L12:L13)</f>
        <v>19245</v>
      </c>
      <c r="M14" s="11">
        <f>SUM(M12:M13)</f>
        <v>26868</v>
      </c>
      <c r="N14" s="11">
        <f>SUM(N12:N13)</f>
        <v>46113</v>
      </c>
    </row>
    <row r="15" spans="1:14" s="11" customFormat="1" ht="19.5" customHeight="1">
      <c r="A15" s="260" t="s">
        <v>24</v>
      </c>
      <c r="B15" s="261">
        <f>2499+1694-59</f>
        <v>4134</v>
      </c>
      <c r="C15" s="24">
        <f>B15/B13</f>
        <v>0.9859289291676604</v>
      </c>
      <c r="D15" s="262">
        <f>+F15+H15</f>
        <v>41587</v>
      </c>
      <c r="E15" s="24">
        <f>D15/D13</f>
        <v>0.9018498037429792</v>
      </c>
      <c r="F15" s="332">
        <f>11581+63+16663+127-F14</f>
        <v>27400</v>
      </c>
      <c r="G15" s="24">
        <f>+F15/F13</f>
        <v>0.9636350847576844</v>
      </c>
      <c r="H15" s="332">
        <f>7557+1+44+10033+45-H14-1</f>
        <v>14187</v>
      </c>
      <c r="I15" s="24">
        <f>+H15/H13</f>
        <v>0.8024775156965892</v>
      </c>
      <c r="K15" s="11" t="s">
        <v>251</v>
      </c>
      <c r="L15" s="11">
        <f>131951+4+1192+9</f>
        <v>133156</v>
      </c>
      <c r="M15" s="11">
        <f>137578+2+722</f>
        <v>138302</v>
      </c>
      <c r="N15" s="11">
        <f>SUM(L15:M15)</f>
        <v>271458</v>
      </c>
    </row>
    <row r="16" spans="1:14" s="11" customFormat="1" ht="19.5" customHeight="1">
      <c r="A16" s="260"/>
      <c r="B16" s="261"/>
      <c r="C16" s="261"/>
      <c r="D16" s="262"/>
      <c r="E16" s="261"/>
      <c r="F16" s="332"/>
      <c r="G16" s="334"/>
      <c r="H16" s="10"/>
      <c r="I16" s="333"/>
      <c r="K16" s="11" t="s">
        <v>252</v>
      </c>
      <c r="L16" s="11">
        <f>81832+1+558+28</f>
        <v>82419</v>
      </c>
      <c r="M16" s="11">
        <f>90238+287</f>
        <v>90525</v>
      </c>
      <c r="N16" s="11">
        <f>SUM(L16:M16)</f>
        <v>172944</v>
      </c>
    </row>
    <row r="17" spans="1:14" s="11" customFormat="1" ht="19.5" customHeight="1">
      <c r="A17" s="255" t="s">
        <v>160</v>
      </c>
      <c r="B17" s="256">
        <f>+B18+B19</f>
        <v>12866</v>
      </c>
      <c r="C17" s="257">
        <f>+B17/B9</f>
        <v>0.7542059909725072</v>
      </c>
      <c r="D17" s="258">
        <f>SUM(D18:D19)</f>
        <v>444402</v>
      </c>
      <c r="E17" s="259">
        <f>D17/D9</f>
        <v>0.9059906424879973</v>
      </c>
      <c r="F17" s="315">
        <f>SUM(F18:F19)</f>
        <v>271458</v>
      </c>
      <c r="G17" s="257">
        <f>+F17/D17</f>
        <v>0.6108388351087529</v>
      </c>
      <c r="H17" s="315">
        <f>SUM(H18:H19)</f>
        <v>172944</v>
      </c>
      <c r="I17" s="257">
        <f>+H17/D17</f>
        <v>0.38916116489124714</v>
      </c>
      <c r="J17" s="287"/>
      <c r="K17" s="11" t="s">
        <v>254</v>
      </c>
      <c r="N17" s="11">
        <f>SUM(N15:N16)</f>
        <v>444402</v>
      </c>
    </row>
    <row r="18" spans="1:14" s="11" customFormat="1" ht="19.5" customHeight="1">
      <c r="A18" s="260" t="s">
        <v>22</v>
      </c>
      <c r="B18" s="261">
        <v>385</v>
      </c>
      <c r="C18" s="24">
        <f>B18/B17</f>
        <v>0.029923830250272034</v>
      </c>
      <c r="D18" s="262">
        <f>+F18+H18</f>
        <v>116383</v>
      </c>
      <c r="E18" s="24">
        <f>D18/D17</f>
        <v>0.2618867601855977</v>
      </c>
      <c r="F18" s="332">
        <f>7726+153+47772+50-F14</f>
        <v>54667</v>
      </c>
      <c r="G18" s="24">
        <f>+F18/F17</f>
        <v>0.201382902695813</v>
      </c>
      <c r="H18" s="332">
        <f>12309+35+52833+31-H14</f>
        <v>61716</v>
      </c>
      <c r="I18" s="24">
        <f>+H18/H17</f>
        <v>0.35685539827921176</v>
      </c>
      <c r="J18" s="287"/>
      <c r="K18" s="11" t="s">
        <v>253</v>
      </c>
      <c r="N18" s="11">
        <f>+N14+N17</f>
        <v>490515</v>
      </c>
    </row>
    <row r="19" spans="1:9" s="11" customFormat="1" ht="19.5" customHeight="1">
      <c r="A19" s="264" t="s">
        <v>24</v>
      </c>
      <c r="B19" s="265">
        <f>6882+5984-385</f>
        <v>12481</v>
      </c>
      <c r="C19" s="131">
        <f>B19/B17</f>
        <v>0.970076169749728</v>
      </c>
      <c r="D19" s="262">
        <f>+F19+H19</f>
        <v>328019</v>
      </c>
      <c r="E19" s="131">
        <f>D19/D17</f>
        <v>0.7381132398144022</v>
      </c>
      <c r="F19" s="335">
        <f>131951+4+1192+9+137578+2+722-F18</f>
        <v>216791</v>
      </c>
      <c r="G19" s="131">
        <f>+F19/F17</f>
        <v>0.7986170973041871</v>
      </c>
      <c r="H19" s="335">
        <f>81832+1+558+28+90238+287-H18</f>
        <v>111228</v>
      </c>
      <c r="I19" s="131">
        <f>+H19/H17</f>
        <v>0.6431446017207882</v>
      </c>
    </row>
    <row r="20" spans="1:14" ht="78" customHeight="1">
      <c r="A20" s="379"/>
      <c r="B20" s="379"/>
      <c r="C20" s="379"/>
      <c r="D20" s="379"/>
      <c r="E20" s="379"/>
      <c r="I20" s="42"/>
      <c r="J20" s="51"/>
      <c r="K20" s="37"/>
      <c r="L20" s="37"/>
      <c r="M20" s="37"/>
      <c r="N20" s="37"/>
    </row>
    <row r="21" spans="1:9" ht="12.75">
      <c r="A21" s="188"/>
      <c r="B21" s="196"/>
      <c r="C21" s="196"/>
      <c r="D21" s="196"/>
      <c r="E21" s="196"/>
      <c r="F21" s="191"/>
      <c r="G21" s="191"/>
      <c r="H21" s="191"/>
      <c r="I21" s="191"/>
    </row>
    <row r="22" spans="1:11" ht="12.75">
      <c r="A22" s="188"/>
      <c r="B22" s="196"/>
      <c r="C22" s="196"/>
      <c r="D22" s="196"/>
      <c r="E22" s="196"/>
      <c r="F22" s="191"/>
      <c r="G22" s="191"/>
      <c r="H22" s="191"/>
      <c r="I22" s="191"/>
      <c r="K22" t="s">
        <v>255</v>
      </c>
    </row>
    <row r="23" spans="1:11" ht="12.75">
      <c r="A23" s="188"/>
      <c r="B23" s="196"/>
      <c r="C23" s="196"/>
      <c r="D23" s="196"/>
      <c r="E23" s="196"/>
      <c r="F23" s="191"/>
      <c r="G23" s="191"/>
      <c r="H23" s="191"/>
      <c r="I23" s="191"/>
      <c r="K23" t="s">
        <v>256</v>
      </c>
    </row>
    <row r="24" spans="1:9" ht="12.75">
      <c r="A24" s="188"/>
      <c r="B24" s="196"/>
      <c r="C24" s="196"/>
      <c r="D24" s="196"/>
      <c r="E24" s="196"/>
      <c r="F24" s="191"/>
      <c r="G24" s="191"/>
      <c r="H24" s="191"/>
      <c r="I24" s="191"/>
    </row>
    <row r="25" spans="1:9" ht="12.75">
      <c r="A25" s="188"/>
      <c r="B25" s="196"/>
      <c r="C25" s="196"/>
      <c r="D25" s="196"/>
      <c r="E25" s="196"/>
      <c r="F25" s="191"/>
      <c r="G25" s="191"/>
      <c r="H25" s="191"/>
      <c r="I25" s="191"/>
    </row>
    <row r="26" spans="1:9" ht="12.75">
      <c r="A26" s="188"/>
      <c r="B26" s="196"/>
      <c r="C26" s="196"/>
      <c r="D26" s="196"/>
      <c r="E26" s="196"/>
      <c r="F26" s="191"/>
      <c r="G26" s="191"/>
      <c r="H26" s="191"/>
      <c r="I26" s="191"/>
    </row>
    <row r="27" spans="1:9" ht="12.75">
      <c r="A27" s="188"/>
      <c r="B27" s="196"/>
      <c r="C27" s="196"/>
      <c r="D27" s="196"/>
      <c r="E27" s="196"/>
      <c r="F27" s="191"/>
      <c r="G27" s="191"/>
      <c r="H27" s="191"/>
      <c r="I27" s="191"/>
    </row>
    <row r="28" spans="1:9" ht="12.75">
      <c r="A28" s="188"/>
      <c r="B28" s="196"/>
      <c r="C28" s="196"/>
      <c r="D28" s="196"/>
      <c r="E28" s="196"/>
      <c r="F28" s="191"/>
      <c r="G28" s="191"/>
      <c r="H28" s="191"/>
      <c r="I28" s="191"/>
    </row>
    <row r="29" spans="1:9" ht="12.75">
      <c r="A29" s="188"/>
      <c r="B29" s="196"/>
      <c r="C29" s="196"/>
      <c r="D29" s="196"/>
      <c r="E29" s="196"/>
      <c r="F29" s="191"/>
      <c r="G29" s="191"/>
      <c r="H29" s="191"/>
      <c r="I29" s="191"/>
    </row>
    <row r="30" spans="1:9" ht="12.75">
      <c r="A30" s="188"/>
      <c r="B30" s="196"/>
      <c r="C30" s="196"/>
      <c r="D30" s="196"/>
      <c r="E30" s="196"/>
      <c r="F30" s="191"/>
      <c r="G30" s="191"/>
      <c r="H30" s="191"/>
      <c r="I30" s="191"/>
    </row>
    <row r="31" spans="1:9" ht="12.75">
      <c r="A31" s="188"/>
      <c r="B31" s="196"/>
      <c r="C31" s="196"/>
      <c r="D31" s="196"/>
      <c r="E31" s="196"/>
      <c r="F31" s="191"/>
      <c r="G31" s="191"/>
      <c r="H31" s="191"/>
      <c r="I31" s="191"/>
    </row>
    <row r="32" spans="1:9" ht="12.75">
      <c r="A32" s="188"/>
      <c r="B32" s="196"/>
      <c r="C32" s="196"/>
      <c r="D32" s="196"/>
      <c r="E32" s="196"/>
      <c r="F32" s="191"/>
      <c r="G32" s="191"/>
      <c r="H32" s="191"/>
      <c r="I32" s="191"/>
    </row>
    <row r="33" spans="1:9" ht="12.75">
      <c r="A33" s="188"/>
      <c r="B33" s="196"/>
      <c r="C33" s="196"/>
      <c r="D33" s="196"/>
      <c r="E33" s="196"/>
      <c r="F33" s="191"/>
      <c r="G33" s="191"/>
      <c r="H33" s="191"/>
      <c r="I33" s="191"/>
    </row>
    <row r="34" spans="1:9" ht="12.75">
      <c r="A34" s="188"/>
      <c r="B34" s="196"/>
      <c r="C34" s="196"/>
      <c r="D34" s="196"/>
      <c r="E34" s="196"/>
      <c r="F34" s="191"/>
      <c r="G34" s="191"/>
      <c r="H34" s="191"/>
      <c r="I34" s="191"/>
    </row>
    <row r="35" spans="1:9" ht="12.75">
      <c r="A35" s="188"/>
      <c r="B35" s="196"/>
      <c r="C35" s="196"/>
      <c r="D35" s="196"/>
      <c r="E35" s="196"/>
      <c r="F35" s="191"/>
      <c r="G35" s="191"/>
      <c r="H35" s="191"/>
      <c r="I35" s="191"/>
    </row>
    <row r="36" spans="1:9" ht="12.75">
      <c r="A36" s="188"/>
      <c r="B36" s="196"/>
      <c r="C36" s="196"/>
      <c r="D36" s="196"/>
      <c r="E36" s="196"/>
      <c r="F36" s="191"/>
      <c r="G36" s="191"/>
      <c r="H36" s="191"/>
      <c r="I36" s="191"/>
    </row>
    <row r="37" spans="1:9" ht="12.75">
      <c r="A37" s="188"/>
      <c r="B37" s="196"/>
      <c r="C37" s="196"/>
      <c r="D37" s="196"/>
      <c r="E37" s="196"/>
      <c r="F37" s="191"/>
      <c r="G37" s="191"/>
      <c r="H37" s="191"/>
      <c r="I37" s="191"/>
    </row>
    <row r="38" spans="1:9" ht="12.75">
      <c r="A38" s="188"/>
      <c r="B38" s="196"/>
      <c r="C38" s="196"/>
      <c r="D38" s="196"/>
      <c r="E38" s="196"/>
      <c r="F38" s="191"/>
      <c r="G38" s="191"/>
      <c r="H38" s="191"/>
      <c r="I38" s="191"/>
    </row>
    <row r="39" spans="1:9" ht="12.75">
      <c r="A39" s="188"/>
      <c r="B39" s="196"/>
      <c r="C39" s="196"/>
      <c r="D39" s="196"/>
      <c r="E39" s="196"/>
      <c r="F39" s="191"/>
      <c r="G39" s="191"/>
      <c r="H39" s="191"/>
      <c r="I39" s="191"/>
    </row>
    <row r="40" spans="1:9" ht="12.75">
      <c r="A40" s="188"/>
      <c r="B40" s="196"/>
      <c r="C40" s="196"/>
      <c r="D40" s="196"/>
      <c r="E40" s="196"/>
      <c r="F40" s="191"/>
      <c r="G40" s="191"/>
      <c r="H40" s="191"/>
      <c r="I40" s="191"/>
    </row>
    <row r="41" spans="1:9" ht="12.75">
      <c r="A41" s="188"/>
      <c r="B41" s="196"/>
      <c r="C41" s="196"/>
      <c r="D41" s="196"/>
      <c r="E41" s="196"/>
      <c r="F41" s="191"/>
      <c r="G41" s="191"/>
      <c r="H41" s="191"/>
      <c r="I41" s="191"/>
    </row>
    <row r="76" ht="12.75">
      <c r="B76" s="42"/>
    </row>
    <row r="77" ht="12.75">
      <c r="B77" s="42"/>
    </row>
  </sheetData>
  <mergeCells count="10">
    <mergeCell ref="A6:A8"/>
    <mergeCell ref="A4:I4"/>
    <mergeCell ref="A20:E20"/>
    <mergeCell ref="C7:C8"/>
    <mergeCell ref="D7:E7"/>
    <mergeCell ref="D6:I6"/>
    <mergeCell ref="B6:C6"/>
    <mergeCell ref="F7:G7"/>
    <mergeCell ref="H7:I7"/>
    <mergeCell ref="B7:B8"/>
  </mergeCells>
  <printOptions horizontalCentered="1" verticalCentered="1"/>
  <pageMargins left="0.7874015748031497" right="0.75" top="0.5905511811023623" bottom="1" header="0" footer="0"/>
  <pageSetup horizontalDpi="300" verticalDpi="300" orientation="portrait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8"/>
  <dimension ref="A1:AA35"/>
  <sheetViews>
    <sheetView zoomScale="75" zoomScaleNormal="75" workbookViewId="0" topLeftCell="A16">
      <selection activeCell="H14" sqref="H14"/>
    </sheetView>
  </sheetViews>
  <sheetFormatPr defaultColWidth="11.421875" defaultRowHeight="12.75"/>
  <cols>
    <col min="1" max="1" width="20.57421875" style="113" customWidth="1"/>
    <col min="2" max="2" width="8.7109375" style="113" customWidth="1"/>
    <col min="3" max="3" width="12.57421875" style="113" customWidth="1"/>
    <col min="4" max="4" width="14.7109375" style="1" customWidth="1"/>
    <col min="5" max="5" width="10.8515625" style="1" customWidth="1"/>
    <col min="6" max="6" width="10.140625" style="1" customWidth="1"/>
    <col min="7" max="7" width="9.00390625" style="1" customWidth="1"/>
    <col min="8" max="8" width="8.7109375" style="1" customWidth="1"/>
    <col min="9" max="9" width="6.7109375" style="1" customWidth="1"/>
  </cols>
  <sheetData>
    <row r="1" spans="1:3" ht="15" customHeight="1">
      <c r="A1" s="2" t="s">
        <v>208</v>
      </c>
      <c r="B1" s="125"/>
      <c r="C1" s="125"/>
    </row>
    <row r="2" spans="2:9" ht="33" customHeight="1">
      <c r="B2" s="428" t="s">
        <v>321</v>
      </c>
      <c r="C2" s="428"/>
      <c r="D2" s="428"/>
      <c r="E2" s="428"/>
      <c r="F2" s="428"/>
      <c r="G2" s="428"/>
      <c r="H2" s="428"/>
      <c r="I2" s="428"/>
    </row>
    <row r="3" spans="1:27" ht="19.5" customHeight="1">
      <c r="A3" s="126"/>
      <c r="B3" s="86" t="s">
        <v>87</v>
      </c>
      <c r="C3" s="86"/>
      <c r="D3" s="86" t="s">
        <v>73</v>
      </c>
      <c r="E3" s="86"/>
      <c r="F3" s="86" t="s">
        <v>74</v>
      </c>
      <c r="G3" s="86"/>
      <c r="H3" s="86" t="s">
        <v>75</v>
      </c>
      <c r="I3" s="115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ht="19.5" customHeight="1">
      <c r="A4" s="127" t="s">
        <v>72</v>
      </c>
      <c r="B4" s="116" t="s">
        <v>9</v>
      </c>
      <c r="C4" s="116" t="s">
        <v>10</v>
      </c>
      <c r="D4" s="116" t="s">
        <v>9</v>
      </c>
      <c r="E4" s="116" t="s">
        <v>10</v>
      </c>
      <c r="F4" s="116" t="s">
        <v>9</v>
      </c>
      <c r="G4" s="116" t="s">
        <v>10</v>
      </c>
      <c r="H4" s="116" t="s">
        <v>9</v>
      </c>
      <c r="I4" s="128" t="s">
        <v>10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9" ht="19.5" customHeight="1">
      <c r="A5" s="102" t="s">
        <v>76</v>
      </c>
      <c r="B5" s="23">
        <v>20</v>
      </c>
      <c r="C5" s="166">
        <f aca="true" t="shared" si="0" ref="C5:C11">B5/$B$12</f>
        <v>0.02656042496679947</v>
      </c>
      <c r="D5" s="23">
        <f>F5+H5</f>
        <v>1012</v>
      </c>
      <c r="E5" s="166">
        <f aca="true" t="shared" si="1" ref="E5:E11">D5/$D$12</f>
        <v>0.04951803102216568</v>
      </c>
      <c r="F5" s="23">
        <v>811</v>
      </c>
      <c r="G5" s="24">
        <f>F5/D5</f>
        <v>0.8013833992094862</v>
      </c>
      <c r="H5" s="23">
        <v>201</v>
      </c>
      <c r="I5" s="24"/>
    </row>
    <row r="6" spans="1:9" ht="19.5" customHeight="1">
      <c r="A6" s="102" t="s">
        <v>77</v>
      </c>
      <c r="B6" s="23">
        <v>206</v>
      </c>
      <c r="C6" s="166">
        <f t="shared" si="0"/>
        <v>0.2735723771580345</v>
      </c>
      <c r="D6" s="23">
        <f aca="true" t="shared" si="2" ref="D6:D11">F6+H6</f>
        <v>7895</v>
      </c>
      <c r="E6" s="166">
        <f t="shared" si="1"/>
        <v>0.3863091451778637</v>
      </c>
      <c r="F6" s="23">
        <v>5601</v>
      </c>
      <c r="G6" s="24">
        <f aca="true" t="shared" si="3" ref="G6:G11">F6/D6</f>
        <v>0.709436352121596</v>
      </c>
      <c r="H6" s="23">
        <v>2294</v>
      </c>
      <c r="I6" s="24">
        <f aca="true" t="shared" si="4" ref="I6:I11">H6/D6</f>
        <v>0.29056364787840405</v>
      </c>
    </row>
    <row r="7" spans="1:9" ht="19.5" customHeight="1">
      <c r="A7" s="102" t="s">
        <v>78</v>
      </c>
      <c r="B7" s="23">
        <v>2</v>
      </c>
      <c r="C7" s="166">
        <f t="shared" si="0"/>
        <v>0.0026560424966799467</v>
      </c>
      <c r="D7" s="23">
        <f t="shared" si="2"/>
        <v>12</v>
      </c>
      <c r="E7" s="166">
        <f t="shared" si="1"/>
        <v>0.0005871703283260752</v>
      </c>
      <c r="F7" s="23">
        <v>12</v>
      </c>
      <c r="G7" s="24">
        <f t="shared" si="3"/>
        <v>1</v>
      </c>
      <c r="H7" s="23">
        <v>0</v>
      </c>
      <c r="I7" s="24"/>
    </row>
    <row r="8" spans="1:9" ht="19.5" customHeight="1">
      <c r="A8" s="102" t="s">
        <v>79</v>
      </c>
      <c r="B8" s="23">
        <v>312</v>
      </c>
      <c r="C8" s="166">
        <f t="shared" si="0"/>
        <v>0.41434262948207173</v>
      </c>
      <c r="D8" s="23">
        <f t="shared" si="2"/>
        <v>5525</v>
      </c>
      <c r="E8" s="166">
        <f t="shared" si="1"/>
        <v>0.27034300533346384</v>
      </c>
      <c r="F8" s="23">
        <v>5456</v>
      </c>
      <c r="G8" s="24">
        <f t="shared" si="3"/>
        <v>0.9875113122171946</v>
      </c>
      <c r="H8" s="23">
        <v>69</v>
      </c>
      <c r="I8" s="138">
        <f t="shared" si="4"/>
        <v>0.01248868778280543</v>
      </c>
    </row>
    <row r="9" spans="1:9" ht="19.5" customHeight="1">
      <c r="A9" s="102" t="s">
        <v>80</v>
      </c>
      <c r="B9" s="23">
        <v>100</v>
      </c>
      <c r="C9" s="166">
        <f t="shared" si="0"/>
        <v>0.13280212483399734</v>
      </c>
      <c r="D9" s="23">
        <f t="shared" si="2"/>
        <v>2076</v>
      </c>
      <c r="E9" s="166">
        <f t="shared" si="1"/>
        <v>0.10158046680041102</v>
      </c>
      <c r="F9" s="23">
        <v>1424</v>
      </c>
      <c r="G9" s="24">
        <f t="shared" si="3"/>
        <v>0.6859344894026975</v>
      </c>
      <c r="H9" s="23">
        <v>652</v>
      </c>
      <c r="I9" s="24">
        <f t="shared" si="4"/>
        <v>0.3140655105973025</v>
      </c>
    </row>
    <row r="10" spans="1:9" ht="19.5" customHeight="1">
      <c r="A10" s="102" t="s">
        <v>81</v>
      </c>
      <c r="B10" s="23">
        <v>49</v>
      </c>
      <c r="C10" s="166">
        <f t="shared" si="0"/>
        <v>0.0650730411686587</v>
      </c>
      <c r="D10" s="23">
        <f t="shared" si="2"/>
        <v>2618</v>
      </c>
      <c r="E10" s="166">
        <f t="shared" si="1"/>
        <v>0.1281009932964721</v>
      </c>
      <c r="F10" s="23">
        <v>2514</v>
      </c>
      <c r="G10" s="24">
        <f t="shared" si="3"/>
        <v>0.9602750190985485</v>
      </c>
      <c r="H10" s="23">
        <v>104</v>
      </c>
      <c r="I10" s="24">
        <f t="shared" si="4"/>
        <v>0.03972498090145149</v>
      </c>
    </row>
    <row r="11" spans="1:9" ht="19.5" customHeight="1">
      <c r="A11" s="129" t="s">
        <v>82</v>
      </c>
      <c r="B11" s="130">
        <v>64</v>
      </c>
      <c r="C11" s="173">
        <f t="shared" si="0"/>
        <v>0.0849933598937583</v>
      </c>
      <c r="D11" s="130">
        <f t="shared" si="2"/>
        <v>1299</v>
      </c>
      <c r="E11" s="173">
        <f t="shared" si="1"/>
        <v>0.06356118804129765</v>
      </c>
      <c r="F11" s="130">
        <v>1083</v>
      </c>
      <c r="G11" s="131">
        <f t="shared" si="3"/>
        <v>0.8337182448036952</v>
      </c>
      <c r="H11" s="130">
        <v>216</v>
      </c>
      <c r="I11" s="131">
        <f t="shared" si="4"/>
        <v>0.16628175519630484</v>
      </c>
    </row>
    <row r="12" spans="1:9" s="3" customFormat="1" ht="19.5" customHeight="1">
      <c r="A12" s="58" t="s">
        <v>83</v>
      </c>
      <c r="B12" s="29">
        <f>SUM(B5:B11)</f>
        <v>753</v>
      </c>
      <c r="C12" s="132">
        <f>SUM(C5:C11)</f>
        <v>1</v>
      </c>
      <c r="D12" s="29">
        <f>SUM(D5:D11)</f>
        <v>20437</v>
      </c>
      <c r="E12" s="132">
        <f>SUM(E5:E11)</f>
        <v>1</v>
      </c>
      <c r="F12" s="29">
        <f>SUM(F5:F11)</f>
        <v>16901</v>
      </c>
      <c r="G12" s="87">
        <f>F12/D12</f>
        <v>0.8269804765865831</v>
      </c>
      <c r="H12" s="29">
        <f>SUM(H5:H11)</f>
        <v>3536</v>
      </c>
      <c r="I12" s="87">
        <f>H12/D12</f>
        <v>0.17301952341341684</v>
      </c>
    </row>
    <row r="13" spans="1:9" s="3" customFormat="1" ht="19.5" customHeight="1">
      <c r="A13" s="232"/>
      <c r="B13" s="89"/>
      <c r="C13" s="233"/>
      <c r="D13" s="89"/>
      <c r="E13" s="233"/>
      <c r="F13" s="89"/>
      <c r="G13" s="90"/>
      <c r="H13" s="89"/>
      <c r="I13" s="90"/>
    </row>
    <row r="14" spans="1:9" s="3" customFormat="1" ht="19.5" customHeight="1">
      <c r="A14" s="232"/>
      <c r="B14" s="89"/>
      <c r="C14" s="233"/>
      <c r="D14" s="89"/>
      <c r="E14" s="233"/>
      <c r="F14" s="89"/>
      <c r="G14" s="90"/>
      <c r="H14" s="89"/>
      <c r="I14" s="90"/>
    </row>
    <row r="15" spans="1:9" s="3" customFormat="1" ht="19.5" customHeight="1">
      <c r="A15" s="232"/>
      <c r="B15" s="89"/>
      <c r="C15" s="233"/>
      <c r="D15" s="89"/>
      <c r="E15" s="233"/>
      <c r="F15" s="89"/>
      <c r="G15" s="90"/>
      <c r="H15" s="89"/>
      <c r="I15" s="90"/>
    </row>
    <row r="16" spans="1:9" ht="12.75">
      <c r="A16" s="133"/>
      <c r="B16" s="133"/>
      <c r="C16" s="133"/>
      <c r="D16" s="92"/>
      <c r="E16" s="24"/>
      <c r="F16" s="23"/>
      <c r="G16" s="24"/>
      <c r="H16" s="23"/>
      <c r="I16" s="24"/>
    </row>
    <row r="17" spans="1:3" ht="15" customHeight="1">
      <c r="A17" s="2" t="s">
        <v>205</v>
      </c>
      <c r="B17" s="125"/>
      <c r="C17" s="125"/>
    </row>
    <row r="18" spans="2:9" ht="31.5" customHeight="1">
      <c r="B18" s="451" t="s">
        <v>322</v>
      </c>
      <c r="C18" s="451"/>
      <c r="D18" s="451"/>
      <c r="E18" s="451"/>
      <c r="F18" s="451"/>
      <c r="G18" s="451"/>
      <c r="H18" s="451"/>
      <c r="I18" s="451"/>
    </row>
    <row r="19" spans="1:27" ht="19.5" customHeight="1">
      <c r="A19" s="126"/>
      <c r="B19" s="86" t="s">
        <v>87</v>
      </c>
      <c r="C19" s="86"/>
      <c r="D19" s="86" t="s">
        <v>73</v>
      </c>
      <c r="E19" s="86"/>
      <c r="F19" s="86" t="s">
        <v>74</v>
      </c>
      <c r="G19" s="86"/>
      <c r="H19" s="86" t="s">
        <v>75</v>
      </c>
      <c r="I19" s="115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 spans="1:27" ht="19.5" customHeight="1">
      <c r="A20" s="127" t="s">
        <v>90</v>
      </c>
      <c r="B20" s="116" t="s">
        <v>9</v>
      </c>
      <c r="C20" s="116" t="s">
        <v>10</v>
      </c>
      <c r="D20" s="116" t="s">
        <v>9</v>
      </c>
      <c r="E20" s="116" t="s">
        <v>10</v>
      </c>
      <c r="F20" s="116" t="s">
        <v>9</v>
      </c>
      <c r="G20" s="116" t="s">
        <v>10</v>
      </c>
      <c r="H20" s="116" t="s">
        <v>9</v>
      </c>
      <c r="I20" s="128" t="s">
        <v>10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9" ht="34.5" customHeight="1">
      <c r="A21" s="10" t="s">
        <v>91</v>
      </c>
      <c r="B21" s="52">
        <v>622</v>
      </c>
      <c r="C21" s="166">
        <f>B21/B23</f>
        <v>0.8260292164674635</v>
      </c>
      <c r="D21" s="23">
        <f>F21+H21</f>
        <v>13175</v>
      </c>
      <c r="E21" s="166">
        <f>D21/D23</f>
        <v>0.6446640896413368</v>
      </c>
      <c r="F21" s="23">
        <v>11973</v>
      </c>
      <c r="G21" s="24">
        <f>F21/D21</f>
        <v>0.9087666034155598</v>
      </c>
      <c r="H21" s="23">
        <v>1202</v>
      </c>
      <c r="I21" s="24">
        <f>H21/D21</f>
        <v>0.09123339658444023</v>
      </c>
    </row>
    <row r="22" spans="1:9" ht="34.5" customHeight="1">
      <c r="A22" s="102" t="s">
        <v>92</v>
      </c>
      <c r="B22" s="35">
        <v>131</v>
      </c>
      <c r="C22" s="166">
        <f>B22/B23</f>
        <v>0.17397078353253653</v>
      </c>
      <c r="D22" s="34">
        <f>F22+H22</f>
        <v>7262</v>
      </c>
      <c r="E22" s="166">
        <f>D22/D23</f>
        <v>0.3553359103586632</v>
      </c>
      <c r="F22" s="34">
        <v>4928</v>
      </c>
      <c r="G22" s="43">
        <f>F22/D22</f>
        <v>0.6786009363811623</v>
      </c>
      <c r="H22" s="34">
        <v>2334</v>
      </c>
      <c r="I22" s="131">
        <f>H22/D22</f>
        <v>0.3213990636188378</v>
      </c>
    </row>
    <row r="23" spans="1:9" s="3" customFormat="1" ht="19.5" customHeight="1">
      <c r="A23" s="58" t="s">
        <v>93</v>
      </c>
      <c r="B23" s="29">
        <f>SUM(B21:B22)</f>
        <v>753</v>
      </c>
      <c r="C23" s="132">
        <f>SUM(C21:C22)</f>
        <v>1</v>
      </c>
      <c r="D23" s="29">
        <f>SUM(D21:D22)</f>
        <v>20437</v>
      </c>
      <c r="E23" s="132">
        <f>SUM(E21:E22)</f>
        <v>1</v>
      </c>
      <c r="F23" s="29">
        <f>SUM(F21:F22)</f>
        <v>16901</v>
      </c>
      <c r="G23" s="87">
        <f>F23/D23</f>
        <v>0.8269804765865831</v>
      </c>
      <c r="H23" s="29">
        <f>SUM(H21:H22)</f>
        <v>3536</v>
      </c>
      <c r="I23" s="87">
        <f>H23/D23</f>
        <v>0.17301952341341684</v>
      </c>
    </row>
    <row r="24" spans="1:9" s="3" customFormat="1" ht="19.5" customHeight="1">
      <c r="A24" s="232"/>
      <c r="B24" s="89"/>
      <c r="C24" s="233"/>
      <c r="D24" s="89"/>
      <c r="E24" s="233"/>
      <c r="F24" s="89"/>
      <c r="G24" s="90"/>
      <c r="H24" s="89"/>
      <c r="I24" s="90"/>
    </row>
    <row r="25" spans="1:9" s="3" customFormat="1" ht="19.5" customHeight="1">
      <c r="A25" s="232"/>
      <c r="B25" s="89"/>
      <c r="C25" s="233"/>
      <c r="D25" s="89"/>
      <c r="E25" s="233"/>
      <c r="F25" s="89"/>
      <c r="G25" s="90"/>
      <c r="H25" s="89"/>
      <c r="I25" s="90"/>
    </row>
    <row r="26" spans="1:9" s="3" customFormat="1" ht="19.5" customHeight="1">
      <c r="A26" s="232"/>
      <c r="B26" s="89"/>
      <c r="C26" s="233"/>
      <c r="D26" s="89"/>
      <c r="E26" s="233"/>
      <c r="F26" s="89"/>
      <c r="G26" s="90"/>
      <c r="H26" s="89"/>
      <c r="I26" s="90"/>
    </row>
    <row r="27" spans="1:9" ht="12.75">
      <c r="A27" s="133"/>
      <c r="B27" s="133"/>
      <c r="C27" s="133"/>
      <c r="D27" s="92"/>
      <c r="E27" s="24"/>
      <c r="F27" s="23"/>
      <c r="G27" s="24"/>
      <c r="H27" s="23"/>
      <c r="I27" s="24"/>
    </row>
    <row r="28" spans="1:3" ht="15" customHeight="1">
      <c r="A28" s="2" t="s">
        <v>206</v>
      </c>
      <c r="B28" s="125"/>
      <c r="C28" s="125"/>
    </row>
    <row r="29" spans="2:9" ht="36.75" customHeight="1">
      <c r="B29" s="451" t="s">
        <v>300</v>
      </c>
      <c r="C29" s="451"/>
      <c r="D29" s="451"/>
      <c r="E29" s="451"/>
      <c r="F29" s="451"/>
      <c r="G29" s="451"/>
      <c r="H29" s="451"/>
      <c r="I29" s="451"/>
    </row>
    <row r="30" spans="1:9" ht="34.5" customHeight="1">
      <c r="A30" s="388" t="s">
        <v>85</v>
      </c>
      <c r="B30" s="86" t="s">
        <v>87</v>
      </c>
      <c r="C30" s="86"/>
      <c r="D30" s="86" t="s">
        <v>73</v>
      </c>
      <c r="E30" s="86"/>
      <c r="F30" s="86" t="s">
        <v>74</v>
      </c>
      <c r="G30" s="86"/>
      <c r="H30" s="86" t="s">
        <v>75</v>
      </c>
      <c r="I30" s="115"/>
    </row>
    <row r="31" spans="1:9" ht="34.5" customHeight="1">
      <c r="A31" s="390"/>
      <c r="B31" s="116" t="s">
        <v>9</v>
      </c>
      <c r="C31" s="116" t="s">
        <v>10</v>
      </c>
      <c r="D31" s="116" t="s">
        <v>9</v>
      </c>
      <c r="E31" s="116" t="s">
        <v>10</v>
      </c>
      <c r="F31" s="116" t="s">
        <v>9</v>
      </c>
      <c r="G31" s="116" t="s">
        <v>10</v>
      </c>
      <c r="H31" s="116" t="s">
        <v>9</v>
      </c>
      <c r="I31" s="128" t="s">
        <v>10</v>
      </c>
    </row>
    <row r="32" spans="1:9" ht="34.5" customHeight="1">
      <c r="A32" s="10" t="s">
        <v>22</v>
      </c>
      <c r="B32" s="52">
        <v>2</v>
      </c>
      <c r="C32" s="166">
        <f>B32/B34</f>
        <v>0.0026560424966799467</v>
      </c>
      <c r="D32" s="23">
        <f>F32+H32</f>
        <v>12</v>
      </c>
      <c r="E32" s="166">
        <f>D32/D34</f>
        <v>0.0005871703283260752</v>
      </c>
      <c r="F32" s="23">
        <v>12</v>
      </c>
      <c r="G32" s="24">
        <f>F32/D32</f>
        <v>1</v>
      </c>
      <c r="H32" s="23"/>
      <c r="I32" s="24"/>
    </row>
    <row r="33" spans="1:9" ht="34.5" customHeight="1">
      <c r="A33" s="10" t="s">
        <v>24</v>
      </c>
      <c r="B33" s="35">
        <v>751</v>
      </c>
      <c r="C33" s="166">
        <f>B33/B34</f>
        <v>0.99734395750332</v>
      </c>
      <c r="D33" s="23">
        <f>F33+H33</f>
        <v>20425</v>
      </c>
      <c r="E33" s="166">
        <f>D33/D34</f>
        <v>0.9994128296716739</v>
      </c>
      <c r="F33" s="34">
        <v>16889</v>
      </c>
      <c r="G33" s="43">
        <f>F33/D33</f>
        <v>0.8268788249694002</v>
      </c>
      <c r="H33" s="34">
        <v>3536</v>
      </c>
      <c r="I33" s="131">
        <f>H33/D33</f>
        <v>0.17312117503059976</v>
      </c>
    </row>
    <row r="34" spans="1:9" s="3" customFormat="1" ht="19.5" customHeight="1">
      <c r="A34" s="58" t="s">
        <v>93</v>
      </c>
      <c r="B34" s="29">
        <f>SUM(B32:B33)</f>
        <v>753</v>
      </c>
      <c r="C34" s="132">
        <f>SUM(C32:C33)</f>
        <v>1</v>
      </c>
      <c r="D34" s="29">
        <f>SUM(D32:D33)</f>
        <v>20437</v>
      </c>
      <c r="E34" s="132">
        <f>SUM(E32:E33)</f>
        <v>1</v>
      </c>
      <c r="F34" s="29">
        <f>SUM(F32:F33)</f>
        <v>16901</v>
      </c>
      <c r="G34" s="87">
        <f>F34/D34</f>
        <v>0.8269804765865831</v>
      </c>
      <c r="H34" s="29">
        <f>SUM(H32:H33)</f>
        <v>3536</v>
      </c>
      <c r="I34" s="87">
        <f>H34/D34</f>
        <v>0.17301952341341684</v>
      </c>
    </row>
    <row r="35" spans="1:9" ht="12.75">
      <c r="A35" s="133"/>
      <c r="B35" s="133"/>
      <c r="C35" s="133"/>
      <c r="D35" s="92"/>
      <c r="E35" s="24"/>
      <c r="F35" s="23"/>
      <c r="G35" s="24"/>
      <c r="H35" s="23"/>
      <c r="I35" s="24"/>
    </row>
  </sheetData>
  <mergeCells count="4">
    <mergeCell ref="A30:A31"/>
    <mergeCell ref="B2:I2"/>
    <mergeCell ref="B29:I29"/>
    <mergeCell ref="B18:I18"/>
  </mergeCells>
  <printOptions horizontalCentered="1" verticalCentered="1"/>
  <pageMargins left="0.7874015748031497" right="0.1968503937007874" top="0.5905511811023623" bottom="1" header="0" footer="0"/>
  <pageSetup horizontalDpi="300" verticalDpi="300" orientation="portrait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1"/>
  <dimension ref="B1:K32"/>
  <sheetViews>
    <sheetView zoomScale="75" zoomScaleNormal="75" workbookViewId="0" topLeftCell="A14">
      <selection activeCell="F35" sqref="F35"/>
    </sheetView>
  </sheetViews>
  <sheetFormatPr defaultColWidth="11.421875" defaultRowHeight="12.75"/>
  <cols>
    <col min="2" max="2" width="21.8515625" style="0" customWidth="1"/>
    <col min="3" max="3" width="10.421875" style="0" customWidth="1"/>
    <col min="4" max="4" width="14.7109375" style="0" customWidth="1"/>
  </cols>
  <sheetData>
    <row r="1" spans="2:4" ht="18.75" customHeight="1">
      <c r="B1" s="2" t="s">
        <v>257</v>
      </c>
      <c r="C1" s="2"/>
      <c r="D1" s="2"/>
    </row>
    <row r="2" spans="2:4" ht="45" customHeight="1">
      <c r="B2" s="452" t="s">
        <v>320</v>
      </c>
      <c r="C2" s="451"/>
      <c r="D2" s="451"/>
    </row>
    <row r="3" spans="2:4" ht="30" customHeight="1">
      <c r="B3" s="397" t="s">
        <v>68</v>
      </c>
      <c r="C3" s="385" t="s">
        <v>12</v>
      </c>
      <c r="D3" s="383"/>
    </row>
    <row r="4" spans="2:4" ht="30" customHeight="1">
      <c r="B4" s="376"/>
      <c r="C4" s="67" t="s">
        <v>9</v>
      </c>
      <c r="D4" s="67" t="s">
        <v>10</v>
      </c>
    </row>
    <row r="5" spans="2:4" ht="24.75" customHeight="1">
      <c r="B5" s="149" t="s">
        <v>239</v>
      </c>
      <c r="C5" s="35">
        <v>34</v>
      </c>
      <c r="D5" s="43">
        <f>+C5/$C$9</f>
        <v>0.6666666666666666</v>
      </c>
    </row>
    <row r="6" spans="2:4" ht="24.75" customHeight="1">
      <c r="B6" s="149" t="s">
        <v>240</v>
      </c>
      <c r="C6" s="35">
        <v>9</v>
      </c>
      <c r="D6" s="43">
        <f>+C6/$C$9</f>
        <v>0.17647058823529413</v>
      </c>
    </row>
    <row r="7" spans="2:4" ht="24.75" customHeight="1">
      <c r="B7" s="149" t="s">
        <v>122</v>
      </c>
      <c r="C7" s="35">
        <v>6</v>
      </c>
      <c r="D7" s="43">
        <f>+C7/$C$9</f>
        <v>0.11764705882352941</v>
      </c>
    </row>
    <row r="8" spans="2:4" ht="24.75" customHeight="1">
      <c r="B8" s="149" t="s">
        <v>238</v>
      </c>
      <c r="C8" s="35">
        <v>2</v>
      </c>
      <c r="D8" s="43">
        <f>+C8/$C$9</f>
        <v>0.0392156862745098</v>
      </c>
    </row>
    <row r="9" spans="2:4" s="10" customFormat="1" ht="36.75" customHeight="1">
      <c r="B9" s="25" t="s">
        <v>12</v>
      </c>
      <c r="C9" s="106">
        <f>SUM(C5:C8)</f>
        <v>51</v>
      </c>
      <c r="D9" s="27">
        <f>SUM(D5:D8)</f>
        <v>1</v>
      </c>
    </row>
    <row r="10" spans="2:4" s="10" customFormat="1" ht="10.5" customHeight="1">
      <c r="B10" s="169"/>
      <c r="C10" s="169"/>
      <c r="D10" s="169"/>
    </row>
    <row r="11" spans="2:4" ht="69.75" customHeight="1">
      <c r="B11" s="1"/>
      <c r="C11" s="1"/>
      <c r="D11" s="1"/>
    </row>
    <row r="12" spans="2:4" ht="12.75">
      <c r="B12" s="1"/>
      <c r="C12" s="1"/>
      <c r="D12" s="1"/>
    </row>
    <row r="23" ht="12.75">
      <c r="K23" s="245"/>
    </row>
    <row r="24" spans="2:4" ht="12.75">
      <c r="B24" s="2" t="s">
        <v>201</v>
      </c>
      <c r="C24" s="2"/>
      <c r="D24" s="2"/>
    </row>
    <row r="25" spans="2:4" s="37" customFormat="1" ht="12.75">
      <c r="B25" s="1"/>
      <c r="C25" s="1"/>
      <c r="D25" s="1"/>
    </row>
    <row r="26" spans="2:4" s="37" customFormat="1" ht="30.75" customHeight="1">
      <c r="B26" s="451" t="s">
        <v>305</v>
      </c>
      <c r="C26" s="451"/>
      <c r="D26" s="451"/>
    </row>
    <row r="27" spans="2:4" s="37" customFormat="1" ht="12" customHeight="1">
      <c r="B27" s="56"/>
      <c r="C27" s="453"/>
      <c r="D27" s="453"/>
    </row>
    <row r="28" spans="2:4" s="37" customFormat="1" ht="19.5" customHeight="1">
      <c r="B28" s="420" t="s">
        <v>235</v>
      </c>
      <c r="C28" s="385" t="s">
        <v>12</v>
      </c>
      <c r="D28" s="383"/>
    </row>
    <row r="29" spans="2:4" s="37" customFormat="1" ht="19.5" customHeight="1">
      <c r="B29" s="394"/>
      <c r="C29" s="67" t="s">
        <v>9</v>
      </c>
      <c r="D29" s="67" t="s">
        <v>10</v>
      </c>
    </row>
    <row r="30" spans="2:4" s="37" customFormat="1" ht="19.5" customHeight="1">
      <c r="B30" s="102" t="s">
        <v>236</v>
      </c>
      <c r="C30" s="35">
        <v>1</v>
      </c>
      <c r="D30" s="43">
        <f>+C30/$C$9</f>
        <v>0.0196078431372549</v>
      </c>
    </row>
    <row r="31" spans="2:4" ht="19.5" customHeight="1">
      <c r="B31" s="129" t="s">
        <v>237</v>
      </c>
      <c r="C31" s="35">
        <v>50</v>
      </c>
      <c r="D31" s="43">
        <f>+C31/$C$9</f>
        <v>0.9803921568627451</v>
      </c>
    </row>
    <row r="32" spans="2:4" ht="19.5" customHeight="1">
      <c r="B32" s="330" t="s">
        <v>12</v>
      </c>
      <c r="C32" s="106">
        <f>SUM(C30:C31)</f>
        <v>51</v>
      </c>
      <c r="D32" s="27">
        <f>+C32/$C$9</f>
        <v>1</v>
      </c>
    </row>
  </sheetData>
  <mergeCells count="7">
    <mergeCell ref="B2:D2"/>
    <mergeCell ref="C27:D27"/>
    <mergeCell ref="C28:D28"/>
    <mergeCell ref="C3:D3"/>
    <mergeCell ref="B3:B4"/>
    <mergeCell ref="B26:D26"/>
    <mergeCell ref="B28:B29"/>
  </mergeCells>
  <printOptions horizontalCentered="1" verticalCentered="1"/>
  <pageMargins left="0.984251968503937" right="0.3937007874015748" top="0.5905511811023623" bottom="1" header="0.5118110236220472" footer="0"/>
  <pageSetup horizontalDpi="300" verticalDpi="300" orientation="portrait" scale="10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"/>
  <dimension ref="A1:K12"/>
  <sheetViews>
    <sheetView zoomScale="50" zoomScaleNormal="50" workbookViewId="0" topLeftCell="A1">
      <selection activeCell="M15" sqref="M15"/>
    </sheetView>
  </sheetViews>
  <sheetFormatPr defaultColWidth="11.421875" defaultRowHeight="12.75"/>
  <cols>
    <col min="1" max="1" width="22.7109375" style="113" customWidth="1"/>
    <col min="2" max="2" width="7.7109375" style="1" customWidth="1"/>
    <col min="3" max="3" width="7.7109375" style="235" customWidth="1"/>
    <col min="4" max="11" width="7.7109375" style="1" customWidth="1"/>
  </cols>
  <sheetData>
    <row r="1" spans="1:11" s="3" customFormat="1" ht="15" customHeight="1">
      <c r="A1" s="113" t="s">
        <v>202</v>
      </c>
      <c r="B1" s="2"/>
      <c r="C1" s="234"/>
      <c r="D1" s="2"/>
      <c r="E1" s="2"/>
      <c r="F1" s="2"/>
      <c r="G1" s="2"/>
      <c r="H1" s="2"/>
      <c r="I1" s="2"/>
      <c r="J1" s="2"/>
      <c r="K1" s="2"/>
    </row>
    <row r="2" spans="2:11" ht="25.5" customHeight="1">
      <c r="B2" s="378" t="s">
        <v>218</v>
      </c>
      <c r="C2" s="378"/>
      <c r="D2" s="378"/>
      <c r="E2" s="378"/>
      <c r="F2" s="378"/>
      <c r="G2" s="378"/>
      <c r="H2" s="378"/>
      <c r="I2" s="378"/>
      <c r="J2" s="378"/>
      <c r="K2" s="378"/>
    </row>
    <row r="3" spans="1:11" ht="15" customHeight="1">
      <c r="A3" s="114"/>
      <c r="B3" s="6"/>
      <c r="C3" s="236"/>
      <c r="D3" s="6"/>
      <c r="E3" s="6"/>
      <c r="F3" s="6"/>
      <c r="G3" s="6"/>
      <c r="H3" s="6"/>
      <c r="I3" s="6"/>
      <c r="J3" s="6"/>
      <c r="K3" s="6"/>
    </row>
    <row r="4" spans="1:11" ht="19.5" customHeight="1">
      <c r="A4" s="429" t="s">
        <v>182</v>
      </c>
      <c r="B4" s="86" t="s">
        <v>12</v>
      </c>
      <c r="C4" s="237"/>
      <c r="D4" s="86" t="s">
        <v>179</v>
      </c>
      <c r="E4" s="86"/>
      <c r="F4" s="86" t="s">
        <v>180</v>
      </c>
      <c r="G4" s="86"/>
      <c r="H4" s="86" t="s">
        <v>181</v>
      </c>
      <c r="I4" s="115"/>
      <c r="J4" s="282" t="s">
        <v>217</v>
      </c>
      <c r="K4" s="115"/>
    </row>
    <row r="5" spans="1:11" ht="19.5" customHeight="1">
      <c r="A5" s="407"/>
      <c r="B5" s="116" t="s">
        <v>9</v>
      </c>
      <c r="C5" s="238" t="s">
        <v>10</v>
      </c>
      <c r="D5" s="116" t="s">
        <v>9</v>
      </c>
      <c r="E5" s="116" t="s">
        <v>10</v>
      </c>
      <c r="F5" s="116" t="s">
        <v>9</v>
      </c>
      <c r="G5" s="116" t="s">
        <v>10</v>
      </c>
      <c r="H5" s="116" t="s">
        <v>9</v>
      </c>
      <c r="I5" s="128" t="s">
        <v>10</v>
      </c>
      <c r="J5" s="280" t="s">
        <v>9</v>
      </c>
      <c r="K5" s="128" t="s">
        <v>10</v>
      </c>
    </row>
    <row r="6" spans="1:11" ht="34.5" customHeight="1">
      <c r="A6" s="117" t="s">
        <v>178</v>
      </c>
      <c r="B6" s="23">
        <f>SUM(D6+H6+F6+J6)</f>
        <v>35</v>
      </c>
      <c r="C6" s="303">
        <f>+B6/$B$11</f>
        <v>0.5737704918032787</v>
      </c>
      <c r="D6" s="23">
        <v>22</v>
      </c>
      <c r="E6" s="24">
        <f>+D6/B6</f>
        <v>0.6285714285714286</v>
      </c>
      <c r="F6" s="23">
        <v>10</v>
      </c>
      <c r="G6" s="24">
        <f>+F6/B6</f>
        <v>0.2857142857142857</v>
      </c>
      <c r="H6" s="23">
        <v>3</v>
      </c>
      <c r="I6" s="23">
        <f>+H6/B6</f>
        <v>0.08571428571428572</v>
      </c>
      <c r="J6" s="23"/>
      <c r="K6" s="23">
        <f>+J6/D6</f>
        <v>0</v>
      </c>
    </row>
    <row r="7" spans="1:11" ht="24.75" customHeight="1">
      <c r="A7" s="118" t="s">
        <v>214</v>
      </c>
      <c r="B7" s="23">
        <f>SUM(D7+H7+F7+J7)</f>
        <v>4</v>
      </c>
      <c r="C7" s="303">
        <f>+B7/$B$11</f>
        <v>0.06557377049180328</v>
      </c>
      <c r="D7" s="23">
        <v>3</v>
      </c>
      <c r="E7" s="24">
        <f>+D7/B7</f>
        <v>0.75</v>
      </c>
      <c r="F7" s="23">
        <v>1</v>
      </c>
      <c r="G7" s="24">
        <f>+F7/B7</f>
        <v>0.25</v>
      </c>
      <c r="H7" s="23"/>
      <c r="I7" s="23">
        <f>+H7/B7</f>
        <v>0</v>
      </c>
      <c r="J7" s="23"/>
      <c r="K7" s="23">
        <f>+J7/D7</f>
        <v>0</v>
      </c>
    </row>
    <row r="8" spans="1:11" ht="24.75" customHeight="1">
      <c r="A8" s="118" t="s">
        <v>216</v>
      </c>
      <c r="B8" s="23">
        <f>SUM(D8+H8+F8+J8)</f>
        <v>1</v>
      </c>
      <c r="C8" s="303">
        <f>+B8/$B$11</f>
        <v>0.01639344262295082</v>
      </c>
      <c r="D8" s="23"/>
      <c r="E8" s="24"/>
      <c r="F8" s="23">
        <v>1</v>
      </c>
      <c r="G8" s="24"/>
      <c r="H8" s="23"/>
      <c r="I8" s="23"/>
      <c r="J8" s="23"/>
      <c r="K8" s="23"/>
    </row>
    <row r="9" spans="1:11" ht="24.75" customHeight="1">
      <c r="A9" s="118" t="s">
        <v>215</v>
      </c>
      <c r="B9" s="23">
        <f>SUM(D9+H9+F9+J9)</f>
        <v>19</v>
      </c>
      <c r="C9" s="303">
        <f>+B9/$B$11</f>
        <v>0.3114754098360656</v>
      </c>
      <c r="D9" s="23">
        <v>12</v>
      </c>
      <c r="E9" s="24">
        <f>+D9/B9</f>
        <v>0.631578947368421</v>
      </c>
      <c r="F9" s="23">
        <v>5</v>
      </c>
      <c r="G9" s="24">
        <f>+F9/B9</f>
        <v>0.2631578947368421</v>
      </c>
      <c r="H9" s="23">
        <v>1</v>
      </c>
      <c r="I9" s="23">
        <f>+H9/B9</f>
        <v>0.05263157894736842</v>
      </c>
      <c r="J9" s="23">
        <v>1</v>
      </c>
      <c r="K9" s="23">
        <f>+J9/D9</f>
        <v>0.08333333333333333</v>
      </c>
    </row>
    <row r="10" spans="1:11" ht="24.75" customHeight="1">
      <c r="A10" s="118" t="s">
        <v>213</v>
      </c>
      <c r="B10" s="23">
        <f>SUM(D10+H10+F10+J10)</f>
        <v>2</v>
      </c>
      <c r="C10" s="303">
        <f>+B10/$B$11</f>
        <v>0.03278688524590164</v>
      </c>
      <c r="D10" s="23">
        <v>1</v>
      </c>
      <c r="E10" s="24">
        <f>+D10/B10</f>
        <v>0.5</v>
      </c>
      <c r="F10" s="23"/>
      <c r="G10" s="24">
        <f>+F10/B10</f>
        <v>0</v>
      </c>
      <c r="H10" s="23">
        <v>1</v>
      </c>
      <c r="I10" s="23">
        <f>+H10/B10</f>
        <v>0.5</v>
      </c>
      <c r="J10" s="23"/>
      <c r="K10" s="23">
        <f>+J10/D10</f>
        <v>0</v>
      </c>
    </row>
    <row r="11" spans="1:11" s="279" customFormat="1" ht="24.75" customHeight="1">
      <c r="A11" s="65" t="s">
        <v>12</v>
      </c>
      <c r="B11" s="29">
        <f>SUM(B6:B10)</f>
        <v>61</v>
      </c>
      <c r="C11" s="87">
        <f>SUM(C6:C10)</f>
        <v>1</v>
      </c>
      <c r="D11" s="29">
        <f>SUM(D6:D9)</f>
        <v>37</v>
      </c>
      <c r="E11" s="30">
        <f>+D11/B11</f>
        <v>0.6065573770491803</v>
      </c>
      <c r="F11" s="29">
        <f>SUM(F6:F9)</f>
        <v>17</v>
      </c>
      <c r="G11" s="30">
        <f>+F11/B11</f>
        <v>0.2786885245901639</v>
      </c>
      <c r="H11" s="29">
        <f>SUM(H6:H9)</f>
        <v>4</v>
      </c>
      <c r="I11" s="30">
        <f>+H11/B11</f>
        <v>0.06557377049180328</v>
      </c>
      <c r="J11" s="29">
        <f>SUM(J6:J9)</f>
        <v>1</v>
      </c>
      <c r="K11" s="30">
        <f>+J11/D11</f>
        <v>0.02702702702702703</v>
      </c>
    </row>
    <row r="12" spans="1:11" ht="12.75">
      <c r="A12" s="239"/>
      <c r="B12" s="10"/>
      <c r="C12" s="240"/>
      <c r="D12" s="10"/>
      <c r="E12" s="241"/>
      <c r="F12" s="10"/>
      <c r="G12" s="10"/>
      <c r="H12" s="10"/>
      <c r="I12" s="10"/>
      <c r="J12" s="10"/>
      <c r="K12" s="10"/>
    </row>
    <row r="13" ht="24.75" customHeight="1"/>
  </sheetData>
  <mergeCells count="2">
    <mergeCell ref="A4:A5"/>
    <mergeCell ref="B2:K2"/>
  </mergeCells>
  <printOptions horizontalCentered="1" verticalCentered="1"/>
  <pageMargins left="0.5905511811023623" right="0.75" top="0.5905511811023623" bottom="1" header="0" footer="0"/>
  <pageSetup horizontalDpi="300" verticalDpi="300" orientation="portrait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G293"/>
  <sheetViews>
    <sheetView workbookViewId="0" topLeftCell="A18">
      <selection activeCell="G28" sqref="G28"/>
    </sheetView>
  </sheetViews>
  <sheetFormatPr defaultColWidth="11.421875" defaultRowHeight="12.75"/>
  <cols>
    <col min="1" max="1" width="34.57421875" style="0" customWidth="1"/>
    <col min="2" max="7" width="8.7109375" style="0" customWidth="1"/>
  </cols>
  <sheetData>
    <row r="1" ht="12.75">
      <c r="A1" s="113" t="s">
        <v>203</v>
      </c>
    </row>
    <row r="2" ht="5.25" customHeight="1"/>
    <row r="3" ht="12.75">
      <c r="A3" s="329" t="s">
        <v>314</v>
      </c>
    </row>
    <row r="4" ht="6" customHeight="1"/>
    <row r="5" spans="1:7" ht="12.75">
      <c r="A5" s="397" t="s">
        <v>21</v>
      </c>
      <c r="B5" s="455" t="s">
        <v>12</v>
      </c>
      <c r="C5" s="456"/>
      <c r="D5" s="455" t="s">
        <v>185</v>
      </c>
      <c r="E5" s="456"/>
      <c r="F5" s="455" t="s">
        <v>155</v>
      </c>
      <c r="G5" s="457"/>
    </row>
    <row r="6" spans="1:7" ht="12.75">
      <c r="A6" s="454"/>
      <c r="B6" s="250" t="s">
        <v>9</v>
      </c>
      <c r="C6" s="250" t="s">
        <v>10</v>
      </c>
      <c r="D6" s="250" t="s">
        <v>9</v>
      </c>
      <c r="E6" s="250" t="s">
        <v>10</v>
      </c>
      <c r="F6" s="250" t="s">
        <v>9</v>
      </c>
      <c r="G6" s="158" t="s">
        <v>10</v>
      </c>
    </row>
    <row r="7" spans="1:7" ht="15" customHeight="1">
      <c r="A7" s="231" t="s">
        <v>147</v>
      </c>
      <c r="B7" s="52">
        <f>+D7+F7</f>
        <v>65</v>
      </c>
      <c r="C7" s="72">
        <f>+B7/$B$17</f>
        <v>0.05310457516339869</v>
      </c>
      <c r="D7" s="52"/>
      <c r="E7" s="52"/>
      <c r="F7" s="52">
        <v>65</v>
      </c>
      <c r="G7" s="24">
        <f aca="true" t="shared" si="0" ref="G7:G15">+F7/B7</f>
        <v>1</v>
      </c>
    </row>
    <row r="8" spans="1:7" ht="15" customHeight="1">
      <c r="A8" s="231" t="s">
        <v>241</v>
      </c>
      <c r="B8" s="52">
        <f aca="true" t="shared" si="1" ref="B8:B16">+D8+F8</f>
        <v>10</v>
      </c>
      <c r="C8" s="72">
        <f aca="true" t="shared" si="2" ref="C8:C16">+B8/$B$17</f>
        <v>0.008169934640522876</v>
      </c>
      <c r="D8" s="52"/>
      <c r="E8" s="52"/>
      <c r="F8" s="52">
        <v>10</v>
      </c>
      <c r="G8" s="24"/>
    </row>
    <row r="9" spans="1:7" ht="15" customHeight="1">
      <c r="A9" s="231" t="s">
        <v>148</v>
      </c>
      <c r="B9" s="52">
        <f t="shared" si="1"/>
        <v>155</v>
      </c>
      <c r="C9" s="72">
        <f t="shared" si="2"/>
        <v>0.12663398692810457</v>
      </c>
      <c r="D9" s="52"/>
      <c r="E9" s="52"/>
      <c r="F9" s="52">
        <v>155</v>
      </c>
      <c r="G9" s="24">
        <f t="shared" si="0"/>
        <v>1</v>
      </c>
    </row>
    <row r="10" spans="1:7" ht="15" customHeight="1">
      <c r="A10" s="231" t="s">
        <v>149</v>
      </c>
      <c r="B10" s="52">
        <f t="shared" si="1"/>
        <v>6</v>
      </c>
      <c r="C10" s="72">
        <f t="shared" si="2"/>
        <v>0.004901960784313725</v>
      </c>
      <c r="D10" s="52"/>
      <c r="E10" s="52"/>
      <c r="F10" s="52">
        <v>6</v>
      </c>
      <c r="G10" s="24">
        <f t="shared" si="0"/>
        <v>1</v>
      </c>
    </row>
    <row r="11" spans="1:7" ht="15" customHeight="1">
      <c r="A11" s="231" t="s">
        <v>134</v>
      </c>
      <c r="B11" s="52">
        <f t="shared" si="1"/>
        <v>77</v>
      </c>
      <c r="C11" s="72">
        <f t="shared" si="2"/>
        <v>0.06290849673202614</v>
      </c>
      <c r="D11" s="52"/>
      <c r="E11" s="24">
        <f>+D11/B11</f>
        <v>0</v>
      </c>
      <c r="F11" s="52">
        <v>77</v>
      </c>
      <c r="G11" s="24">
        <f t="shared" si="0"/>
        <v>1</v>
      </c>
    </row>
    <row r="12" spans="1:7" ht="24.75" customHeight="1">
      <c r="A12" s="231" t="s">
        <v>151</v>
      </c>
      <c r="B12" s="52">
        <f t="shared" si="1"/>
        <v>268</v>
      </c>
      <c r="C12" s="72">
        <f t="shared" si="2"/>
        <v>0.21895424836601307</v>
      </c>
      <c r="D12" s="52">
        <v>3</v>
      </c>
      <c r="E12" s="24">
        <f>+D12/B12</f>
        <v>0.011194029850746268</v>
      </c>
      <c r="F12" s="52">
        <v>265</v>
      </c>
      <c r="G12" s="24">
        <f t="shared" si="0"/>
        <v>0.9888059701492538</v>
      </c>
    </row>
    <row r="13" spans="1:7" ht="24.75" customHeight="1">
      <c r="A13" s="231" t="s">
        <v>152</v>
      </c>
      <c r="B13" s="52">
        <f t="shared" si="1"/>
        <v>40</v>
      </c>
      <c r="C13" s="72">
        <f t="shared" si="2"/>
        <v>0.032679738562091505</v>
      </c>
      <c r="D13" s="52"/>
      <c r="E13" s="24">
        <f>+D13/B13</f>
        <v>0</v>
      </c>
      <c r="F13" s="52">
        <v>40</v>
      </c>
      <c r="G13" s="24">
        <f t="shared" si="0"/>
        <v>1</v>
      </c>
    </row>
    <row r="14" spans="1:7" ht="34.5" customHeight="1">
      <c r="A14" s="231" t="s">
        <v>153</v>
      </c>
      <c r="B14" s="52">
        <f t="shared" si="1"/>
        <v>16</v>
      </c>
      <c r="C14" s="72">
        <f t="shared" si="2"/>
        <v>0.013071895424836602</v>
      </c>
      <c r="D14" s="52"/>
      <c r="E14" s="24"/>
      <c r="F14" s="52">
        <v>16</v>
      </c>
      <c r="G14" s="24">
        <f t="shared" si="0"/>
        <v>1</v>
      </c>
    </row>
    <row r="15" spans="1:7" ht="15" customHeight="1">
      <c r="A15" s="231" t="s">
        <v>150</v>
      </c>
      <c r="B15" s="52">
        <f t="shared" si="1"/>
        <v>577</v>
      </c>
      <c r="C15" s="72">
        <f t="shared" si="2"/>
        <v>0.4714052287581699</v>
      </c>
      <c r="D15" s="52">
        <v>1</v>
      </c>
      <c r="E15" s="24">
        <f>+D15/B15</f>
        <v>0.0017331022530329288</v>
      </c>
      <c r="F15" s="52">
        <v>576</v>
      </c>
      <c r="G15" s="24">
        <f t="shared" si="0"/>
        <v>0.9982668977469671</v>
      </c>
    </row>
    <row r="16" spans="1:7" ht="15" customHeight="1">
      <c r="A16" s="231" t="s">
        <v>242</v>
      </c>
      <c r="B16" s="52">
        <f t="shared" si="1"/>
        <v>10</v>
      </c>
      <c r="C16" s="72">
        <f t="shared" si="2"/>
        <v>0.008169934640522876</v>
      </c>
      <c r="D16" s="52"/>
      <c r="E16" s="24">
        <f>+D16/B16</f>
        <v>0</v>
      </c>
      <c r="F16" s="52">
        <v>10</v>
      </c>
      <c r="G16" s="24">
        <f>+F16/B16</f>
        <v>1</v>
      </c>
    </row>
    <row r="17" spans="1:7" ht="19.5" customHeight="1">
      <c r="A17" s="253" t="s">
        <v>12</v>
      </c>
      <c r="B17" s="284">
        <f>SUM(B7:B16)</f>
        <v>1224</v>
      </c>
      <c r="C17" s="266">
        <f>SUM(C7:C16)</f>
        <v>0.9999999999999999</v>
      </c>
      <c r="D17" s="284">
        <f>SUM(D7:D16)</f>
        <v>4</v>
      </c>
      <c r="E17" s="285">
        <f>+D17/B17</f>
        <v>0.0032679738562091504</v>
      </c>
      <c r="F17" s="284">
        <f>SUM(F7:F16)</f>
        <v>1220</v>
      </c>
      <c r="G17" s="285">
        <f>+F17/B17</f>
        <v>0.9967320261437909</v>
      </c>
    </row>
    <row r="18" spans="1:7" ht="12.75">
      <c r="A18" s="179"/>
      <c r="B18" s="17"/>
      <c r="C18" s="17"/>
      <c r="D18" s="17"/>
      <c r="E18" s="17"/>
      <c r="F18" s="17"/>
      <c r="G18" s="17"/>
    </row>
    <row r="19" spans="1:7" ht="12.75">
      <c r="A19" s="179"/>
      <c r="B19" s="17"/>
      <c r="C19" s="17"/>
      <c r="D19" s="17"/>
      <c r="E19" s="17"/>
      <c r="F19" s="17"/>
      <c r="G19" s="17"/>
    </row>
    <row r="20" spans="1:7" ht="12.75">
      <c r="A20" s="179"/>
      <c r="B20" s="17"/>
      <c r="C20" s="17"/>
      <c r="D20" s="17"/>
      <c r="E20" s="17"/>
      <c r="F20" s="17"/>
      <c r="G20" s="17"/>
    </row>
    <row r="21" spans="1:7" ht="12.75">
      <c r="A21" s="179"/>
      <c r="B21" s="17"/>
      <c r="C21" s="17"/>
      <c r="D21" s="17"/>
      <c r="E21" s="17"/>
      <c r="F21" s="17"/>
      <c r="G21" s="17"/>
    </row>
    <row r="22" spans="1:7" ht="12.75">
      <c r="A22" s="179"/>
      <c r="B22" s="17"/>
      <c r="C22" s="17"/>
      <c r="D22" s="17"/>
      <c r="E22" s="17"/>
      <c r="F22" s="17"/>
      <c r="G22" s="17"/>
    </row>
    <row r="23" spans="1:7" ht="12.75">
      <c r="A23" s="179"/>
      <c r="B23" s="17"/>
      <c r="C23" s="17"/>
      <c r="D23" s="17"/>
      <c r="E23" s="17"/>
      <c r="F23" s="17"/>
      <c r="G23" s="17"/>
    </row>
    <row r="24" spans="1:7" ht="12.75">
      <c r="A24" s="179"/>
      <c r="B24" s="17"/>
      <c r="C24" s="17"/>
      <c r="D24" s="17"/>
      <c r="E24" s="17"/>
      <c r="F24" s="17"/>
      <c r="G24" s="17"/>
    </row>
    <row r="25" spans="1:7" ht="12.75">
      <c r="A25" s="179"/>
      <c r="B25" s="17"/>
      <c r="C25" s="17"/>
      <c r="D25" s="17"/>
      <c r="E25" s="17"/>
      <c r="F25" s="17"/>
      <c r="G25" s="17"/>
    </row>
    <row r="26" ht="12.75">
      <c r="A26" s="41"/>
    </row>
    <row r="27" ht="12.75">
      <c r="A27" s="41"/>
    </row>
    <row r="28" ht="12.75">
      <c r="A28" s="41"/>
    </row>
    <row r="29" ht="12.75">
      <c r="A29" s="113" t="s">
        <v>199</v>
      </c>
    </row>
    <row r="30" ht="2.25" customHeight="1"/>
    <row r="31" ht="12.75">
      <c r="A31" s="2" t="s">
        <v>315</v>
      </c>
    </row>
    <row r="32" ht="6.75" customHeight="1">
      <c r="A32" s="41"/>
    </row>
    <row r="33" spans="1:7" ht="12.75" customHeight="1">
      <c r="A33" s="388" t="s">
        <v>190</v>
      </c>
      <c r="B33" s="408" t="s">
        <v>12</v>
      </c>
      <c r="C33" s="415"/>
      <c r="D33" s="408" t="s">
        <v>185</v>
      </c>
      <c r="E33" s="415"/>
      <c r="F33" s="455" t="s">
        <v>155</v>
      </c>
      <c r="G33" s="457"/>
    </row>
    <row r="34" spans="1:7" ht="12.75">
      <c r="A34" s="390"/>
      <c r="B34" s="250" t="s">
        <v>9</v>
      </c>
      <c r="C34" s="159" t="s">
        <v>10</v>
      </c>
      <c r="D34" s="250" t="s">
        <v>9</v>
      </c>
      <c r="E34" s="159" t="s">
        <v>10</v>
      </c>
      <c r="F34" s="251" t="s">
        <v>9</v>
      </c>
      <c r="G34" s="252" t="s">
        <v>10</v>
      </c>
    </row>
    <row r="35" spans="1:7" ht="12.75">
      <c r="A35" s="1" t="s">
        <v>186</v>
      </c>
      <c r="B35" s="5">
        <f>+D35+F35</f>
        <v>593</v>
      </c>
      <c r="C35" s="93">
        <f aca="true" t="shared" si="3" ref="C35:C42">+B35/$B$43</f>
        <v>0.48447712418300654</v>
      </c>
      <c r="D35" s="5">
        <v>3</v>
      </c>
      <c r="E35" s="93">
        <f>+D35/B35</f>
        <v>0.00505902192242833</v>
      </c>
      <c r="F35" s="52">
        <v>590</v>
      </c>
      <c r="G35" s="93">
        <f>+F35/B35</f>
        <v>0.9949409780775716</v>
      </c>
    </row>
    <row r="36" spans="1:7" ht="12.75">
      <c r="A36" s="1" t="s">
        <v>187</v>
      </c>
      <c r="B36" s="5">
        <f aca="true" t="shared" si="4" ref="B36:B42">+D36+F36</f>
        <v>113</v>
      </c>
      <c r="C36" s="93">
        <f t="shared" si="3"/>
        <v>0.0923202614379085</v>
      </c>
      <c r="D36" s="5"/>
      <c r="E36" s="93">
        <f aca="true" t="shared" si="5" ref="E36:E42">+D36/B36</f>
        <v>0</v>
      </c>
      <c r="F36" s="52">
        <v>113</v>
      </c>
      <c r="G36" s="93">
        <f aca="true" t="shared" si="6" ref="G36:G42">+F36/B36</f>
        <v>1</v>
      </c>
    </row>
    <row r="37" spans="1:7" ht="12.75">
      <c r="A37" s="1" t="s">
        <v>188</v>
      </c>
      <c r="B37" s="5">
        <f t="shared" si="4"/>
        <v>458</v>
      </c>
      <c r="C37" s="93">
        <f t="shared" si="3"/>
        <v>0.3741830065359477</v>
      </c>
      <c r="D37" s="5"/>
      <c r="E37" s="93">
        <f t="shared" si="5"/>
        <v>0</v>
      </c>
      <c r="F37" s="52">
        <v>458</v>
      </c>
      <c r="G37" s="93">
        <f t="shared" si="6"/>
        <v>1</v>
      </c>
    </row>
    <row r="38" spans="1:7" ht="12.75">
      <c r="A38" s="1" t="s">
        <v>245</v>
      </c>
      <c r="B38" s="5">
        <f t="shared" si="4"/>
        <v>28</v>
      </c>
      <c r="C38" s="93">
        <f t="shared" si="3"/>
        <v>0.02287581699346405</v>
      </c>
      <c r="D38" s="5"/>
      <c r="E38" s="93">
        <f t="shared" si="5"/>
        <v>0</v>
      </c>
      <c r="F38" s="52">
        <v>28</v>
      </c>
      <c r="G38" s="93">
        <f t="shared" si="6"/>
        <v>1</v>
      </c>
    </row>
    <row r="39" spans="1:7" ht="12.75">
      <c r="A39" s="1" t="s">
        <v>246</v>
      </c>
      <c r="B39" s="5">
        <f t="shared" si="4"/>
        <v>3</v>
      </c>
      <c r="C39" s="246">
        <f t="shared" si="3"/>
        <v>0.0024509803921568627</v>
      </c>
      <c r="D39" s="5"/>
      <c r="E39" s="93">
        <f t="shared" si="5"/>
        <v>0</v>
      </c>
      <c r="F39" s="52">
        <v>3</v>
      </c>
      <c r="G39" s="93">
        <f t="shared" si="6"/>
        <v>1</v>
      </c>
    </row>
    <row r="40" spans="1:7" ht="12.75">
      <c r="A40" s="1" t="s">
        <v>189</v>
      </c>
      <c r="B40" s="5">
        <f t="shared" si="4"/>
        <v>14</v>
      </c>
      <c r="C40" s="246">
        <f t="shared" si="3"/>
        <v>0.011437908496732025</v>
      </c>
      <c r="D40" s="5">
        <v>1</v>
      </c>
      <c r="E40" s="93">
        <f t="shared" si="5"/>
        <v>0.07142857142857142</v>
      </c>
      <c r="F40" s="52">
        <v>13</v>
      </c>
      <c r="G40" s="93">
        <f t="shared" si="6"/>
        <v>0.9285714285714286</v>
      </c>
    </row>
    <row r="41" spans="1:7" ht="12.75">
      <c r="A41" s="1" t="s">
        <v>243</v>
      </c>
      <c r="B41" s="5">
        <f t="shared" si="4"/>
        <v>5</v>
      </c>
      <c r="C41" s="93">
        <f t="shared" si="3"/>
        <v>0.004084967320261438</v>
      </c>
      <c r="D41" s="5"/>
      <c r="E41" s="93">
        <f t="shared" si="5"/>
        <v>0</v>
      </c>
      <c r="F41" s="52">
        <v>5</v>
      </c>
      <c r="G41" s="93">
        <f t="shared" si="6"/>
        <v>1</v>
      </c>
    </row>
    <row r="42" spans="1:7" ht="12.75">
      <c r="A42" s="1" t="s">
        <v>244</v>
      </c>
      <c r="B42" s="5">
        <f t="shared" si="4"/>
        <v>10</v>
      </c>
      <c r="C42" s="246">
        <f t="shared" si="3"/>
        <v>0.008169934640522876</v>
      </c>
      <c r="D42" s="5"/>
      <c r="E42" s="93">
        <f t="shared" si="5"/>
        <v>0</v>
      </c>
      <c r="F42" s="52">
        <v>10</v>
      </c>
      <c r="G42" s="93">
        <f t="shared" si="6"/>
        <v>1</v>
      </c>
    </row>
    <row r="43" spans="1:7" ht="12.75">
      <c r="A43" s="247" t="s">
        <v>12</v>
      </c>
      <c r="B43" s="286">
        <f>SUM(B35:B42)</f>
        <v>1224</v>
      </c>
      <c r="C43" s="249">
        <f>SUM(C35:C42)</f>
        <v>0.9999999999999999</v>
      </c>
      <c r="D43" s="248">
        <f>SUM(D35:D42)</f>
        <v>4</v>
      </c>
      <c r="E43" s="249">
        <f>+D43/B43</f>
        <v>0.0032679738562091504</v>
      </c>
      <c r="F43" s="286">
        <f>SUM(F35:F42)</f>
        <v>1220</v>
      </c>
      <c r="G43" s="249">
        <f>+F43/B43</f>
        <v>0.9967320261437909</v>
      </c>
    </row>
    <row r="44" spans="1:7" ht="12.75">
      <c r="A44" s="1"/>
      <c r="B44" s="1"/>
      <c r="C44" s="1"/>
      <c r="D44" s="1"/>
      <c r="E44" s="1"/>
      <c r="F44" s="1"/>
      <c r="G44" s="1"/>
    </row>
    <row r="45" ht="12.75">
      <c r="A45" s="41"/>
    </row>
    <row r="46" ht="12.75">
      <c r="A46" s="41"/>
    </row>
    <row r="47" ht="12.75">
      <c r="A47" s="41"/>
    </row>
    <row r="48" ht="12.75">
      <c r="A48" s="41"/>
    </row>
    <row r="49" ht="12.75">
      <c r="A49" s="41"/>
    </row>
    <row r="50" ht="12.75">
      <c r="A50" s="41"/>
    </row>
    <row r="51" ht="12.75">
      <c r="A51" s="41"/>
    </row>
    <row r="52" ht="12.75">
      <c r="A52" s="41"/>
    </row>
    <row r="53" ht="12.75">
      <c r="A53" s="41"/>
    </row>
    <row r="54" ht="12.75">
      <c r="A54" s="41"/>
    </row>
    <row r="55" ht="12.75">
      <c r="A55" s="41"/>
    </row>
    <row r="56" ht="12.75">
      <c r="A56" s="41"/>
    </row>
    <row r="57" ht="12.75">
      <c r="A57" s="41"/>
    </row>
    <row r="58" ht="12.75">
      <c r="A58" s="41"/>
    </row>
    <row r="59" ht="12.75">
      <c r="A59" s="41"/>
    </row>
    <row r="60" ht="12.75">
      <c r="A60" s="41"/>
    </row>
    <row r="61" ht="12.75">
      <c r="A61" s="41"/>
    </row>
    <row r="62" ht="12.75">
      <c r="A62" s="41"/>
    </row>
    <row r="63" ht="12.75">
      <c r="A63" s="41"/>
    </row>
    <row r="64" ht="12.75">
      <c r="A64" s="41"/>
    </row>
    <row r="65" ht="12.75">
      <c r="A65" s="41"/>
    </row>
    <row r="66" ht="12.75">
      <c r="A66" s="41"/>
    </row>
    <row r="67" ht="12.75">
      <c r="A67" s="41"/>
    </row>
    <row r="68" ht="12.75">
      <c r="A68" s="41"/>
    </row>
    <row r="69" ht="12.75">
      <c r="A69" s="41"/>
    </row>
    <row r="70" ht="12.75">
      <c r="A70" s="41"/>
    </row>
    <row r="71" ht="12.75">
      <c r="A71" s="41"/>
    </row>
    <row r="72" ht="12.75">
      <c r="A72" s="41"/>
    </row>
    <row r="73" ht="12.75">
      <c r="A73" s="41"/>
    </row>
    <row r="74" ht="12.75">
      <c r="A74" s="41"/>
    </row>
    <row r="75" ht="12.75">
      <c r="A75" s="41"/>
    </row>
    <row r="76" ht="12.75">
      <c r="A76" s="41"/>
    </row>
    <row r="77" ht="12.75">
      <c r="A77" s="41"/>
    </row>
    <row r="78" ht="12.75">
      <c r="A78" s="41"/>
    </row>
    <row r="79" ht="12.75">
      <c r="A79" s="41"/>
    </row>
    <row r="80" ht="12.75">
      <c r="A80" s="41"/>
    </row>
    <row r="81" ht="12.75">
      <c r="A81" s="41"/>
    </row>
    <row r="82" ht="12.75">
      <c r="A82" s="41"/>
    </row>
    <row r="83" ht="12.75">
      <c r="A83" s="41"/>
    </row>
    <row r="84" ht="12.75">
      <c r="A84" s="41"/>
    </row>
    <row r="85" ht="12.75">
      <c r="A85" s="41"/>
    </row>
    <row r="86" ht="12.75">
      <c r="A86" s="41"/>
    </row>
    <row r="87" ht="12.75">
      <c r="A87" s="41"/>
    </row>
    <row r="88" ht="12.75">
      <c r="A88" s="41"/>
    </row>
    <row r="89" ht="12.75">
      <c r="A89" s="41"/>
    </row>
    <row r="90" ht="12.75">
      <c r="A90" s="41"/>
    </row>
    <row r="91" ht="12.75">
      <c r="A91" s="41"/>
    </row>
    <row r="92" ht="12.75">
      <c r="A92" s="41"/>
    </row>
    <row r="93" ht="12.75">
      <c r="A93" s="41"/>
    </row>
    <row r="94" ht="12.75">
      <c r="A94" s="41"/>
    </row>
    <row r="95" ht="12.75">
      <c r="A95" s="41"/>
    </row>
    <row r="96" ht="12.75">
      <c r="A96" s="41"/>
    </row>
    <row r="97" ht="12.75">
      <c r="A97" s="41"/>
    </row>
    <row r="98" ht="12.75">
      <c r="A98" s="41"/>
    </row>
    <row r="99" ht="12.75">
      <c r="A99" s="41"/>
    </row>
    <row r="100" ht="12.75">
      <c r="A100" s="41"/>
    </row>
    <row r="101" ht="12.75">
      <c r="A101" s="41"/>
    </row>
    <row r="102" ht="12.75">
      <c r="A102" s="41"/>
    </row>
    <row r="103" ht="12.75">
      <c r="A103" s="41"/>
    </row>
    <row r="104" ht="12.75">
      <c r="A104" s="41"/>
    </row>
    <row r="105" ht="12.75">
      <c r="A105" s="41"/>
    </row>
    <row r="106" ht="12.75">
      <c r="A106" s="41"/>
    </row>
    <row r="107" ht="12.75">
      <c r="A107" s="41"/>
    </row>
    <row r="108" ht="12.75">
      <c r="A108" s="41"/>
    </row>
    <row r="109" ht="12.75">
      <c r="A109" s="41"/>
    </row>
    <row r="110" ht="12.75">
      <c r="A110" s="41"/>
    </row>
    <row r="111" ht="12.75">
      <c r="A111" s="41"/>
    </row>
    <row r="112" ht="12.75">
      <c r="A112" s="41"/>
    </row>
    <row r="113" ht="12.75">
      <c r="A113" s="41"/>
    </row>
    <row r="114" ht="12.75">
      <c r="A114" s="41"/>
    </row>
    <row r="115" ht="12.75">
      <c r="A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  <row r="129" ht="12.75">
      <c r="A129" s="41"/>
    </row>
    <row r="130" ht="12.75">
      <c r="A130" s="41"/>
    </row>
    <row r="131" ht="12.75">
      <c r="A131" s="41"/>
    </row>
    <row r="132" ht="12.75">
      <c r="A132" s="41"/>
    </row>
    <row r="133" ht="12.75">
      <c r="A133" s="41"/>
    </row>
    <row r="134" ht="12.75">
      <c r="A134" s="41"/>
    </row>
    <row r="135" ht="12.75">
      <c r="A135" s="41"/>
    </row>
    <row r="136" ht="12.75">
      <c r="A136" s="41"/>
    </row>
    <row r="137" ht="12.75">
      <c r="A137" s="41"/>
    </row>
    <row r="138" ht="12.75">
      <c r="A138" s="41"/>
    </row>
    <row r="139" ht="12.75">
      <c r="A139" s="41"/>
    </row>
    <row r="140" ht="12.75">
      <c r="A140" s="41"/>
    </row>
    <row r="141" ht="12.75">
      <c r="A141" s="41"/>
    </row>
    <row r="142" ht="12.75">
      <c r="A142" s="41"/>
    </row>
    <row r="143" ht="12.75">
      <c r="A143" s="41"/>
    </row>
    <row r="144" ht="12.75">
      <c r="A144" s="41"/>
    </row>
    <row r="145" ht="12.75">
      <c r="A145" s="41"/>
    </row>
    <row r="146" ht="12.75">
      <c r="A146" s="41"/>
    </row>
    <row r="147" ht="12.75">
      <c r="A147" s="41"/>
    </row>
    <row r="148" ht="12.75">
      <c r="A148" s="41"/>
    </row>
    <row r="149" ht="12.75">
      <c r="A149" s="41"/>
    </row>
    <row r="150" ht="12.75">
      <c r="A150" s="41"/>
    </row>
    <row r="151" ht="12.75">
      <c r="A151" s="41"/>
    </row>
    <row r="152" ht="12.75">
      <c r="A152" s="41"/>
    </row>
    <row r="153" ht="12.75">
      <c r="A153" s="41"/>
    </row>
    <row r="154" ht="12.75">
      <c r="A154" s="41"/>
    </row>
    <row r="155" ht="12.75">
      <c r="A155" s="41"/>
    </row>
    <row r="156" ht="12.75">
      <c r="A156" s="41"/>
    </row>
    <row r="157" ht="12.75">
      <c r="A157" s="41"/>
    </row>
    <row r="158" ht="12.75">
      <c r="A158" s="41"/>
    </row>
    <row r="159" ht="12.75">
      <c r="A159" s="41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  <row r="180" ht="12.75">
      <c r="A180" s="41"/>
    </row>
    <row r="181" ht="12.75">
      <c r="A181" s="41"/>
    </row>
    <row r="182" ht="12.75">
      <c r="A182" s="41"/>
    </row>
    <row r="183" ht="12.75">
      <c r="A183" s="41"/>
    </row>
    <row r="184" ht="12.75">
      <c r="A184" s="41"/>
    </row>
    <row r="185" ht="12.75">
      <c r="A185" s="41"/>
    </row>
    <row r="186" ht="12.75">
      <c r="A186" s="41"/>
    </row>
    <row r="187" ht="12.75">
      <c r="A187" s="41"/>
    </row>
    <row r="188" ht="12.75">
      <c r="A188" s="41"/>
    </row>
    <row r="189" ht="12.75">
      <c r="A189" s="41"/>
    </row>
    <row r="190" ht="12.75">
      <c r="A190" s="41"/>
    </row>
    <row r="191" ht="12.75">
      <c r="A191" s="41"/>
    </row>
    <row r="192" ht="12.75">
      <c r="A192" s="41"/>
    </row>
    <row r="193" ht="12.75">
      <c r="A193" s="41"/>
    </row>
    <row r="194" ht="12.75">
      <c r="A194" s="41"/>
    </row>
    <row r="195" ht="12.75">
      <c r="A195" s="41"/>
    </row>
    <row r="196" ht="12.75">
      <c r="A196" s="41"/>
    </row>
    <row r="197" ht="12.75">
      <c r="A197" s="41"/>
    </row>
    <row r="198" ht="12.75">
      <c r="A198" s="41"/>
    </row>
    <row r="199" ht="12.75">
      <c r="A199" s="41"/>
    </row>
    <row r="200" ht="12.75">
      <c r="A200" s="41"/>
    </row>
    <row r="201" ht="12.75">
      <c r="A201" s="41"/>
    </row>
    <row r="202" ht="12.75">
      <c r="A202" s="41"/>
    </row>
    <row r="203" ht="12.75">
      <c r="A203" s="41"/>
    </row>
    <row r="204" ht="12.75">
      <c r="A204" s="41"/>
    </row>
    <row r="205" ht="12.75">
      <c r="A205" s="41"/>
    </row>
    <row r="206" ht="12.75">
      <c r="A206" s="41"/>
    </row>
    <row r="207" ht="12.75">
      <c r="A207" s="41"/>
    </row>
    <row r="208" ht="12.75">
      <c r="A208" s="41"/>
    </row>
    <row r="209" ht="12.75">
      <c r="A209" s="41"/>
    </row>
    <row r="210" ht="12.75">
      <c r="A210" s="41"/>
    </row>
    <row r="211" ht="12.75">
      <c r="A211" s="41"/>
    </row>
    <row r="212" ht="12.75">
      <c r="A212" s="41"/>
    </row>
    <row r="213" ht="12.75">
      <c r="A213" s="41"/>
    </row>
    <row r="214" ht="12.75">
      <c r="A214" s="41"/>
    </row>
    <row r="215" ht="12.75">
      <c r="A215" s="41"/>
    </row>
    <row r="216" ht="12.75">
      <c r="A216" s="41"/>
    </row>
    <row r="217" ht="12.75">
      <c r="A217" s="41"/>
    </row>
    <row r="218" ht="12.75">
      <c r="A218" s="41"/>
    </row>
    <row r="219" ht="12.75">
      <c r="A219" s="41"/>
    </row>
    <row r="220" ht="12.75">
      <c r="A220" s="41"/>
    </row>
    <row r="221" ht="12.75">
      <c r="A221" s="41"/>
    </row>
    <row r="222" ht="12.75">
      <c r="A222" s="41"/>
    </row>
    <row r="223" ht="12.75">
      <c r="A223" s="41"/>
    </row>
    <row r="224" ht="12.75">
      <c r="A224" s="41"/>
    </row>
    <row r="225" ht="12.75">
      <c r="A225" s="41"/>
    </row>
    <row r="226" ht="12.75">
      <c r="A226" s="41"/>
    </row>
    <row r="227" ht="12.75">
      <c r="A227" s="41"/>
    </row>
    <row r="228" ht="12.75">
      <c r="A228" s="41"/>
    </row>
    <row r="229" ht="12.75">
      <c r="A229" s="41"/>
    </row>
    <row r="230" ht="12.75">
      <c r="A230" s="41"/>
    </row>
    <row r="231" ht="12.75">
      <c r="A231" s="41"/>
    </row>
    <row r="232" ht="12.75">
      <c r="A232" s="41"/>
    </row>
    <row r="233" ht="12.75">
      <c r="A233" s="41"/>
    </row>
    <row r="234" ht="12.75">
      <c r="A234" s="41"/>
    </row>
    <row r="235" ht="12.75">
      <c r="A235" s="41"/>
    </row>
    <row r="236" ht="12.75">
      <c r="A236" s="41"/>
    </row>
    <row r="237" ht="12.75">
      <c r="A237" s="41"/>
    </row>
    <row r="238" ht="12.75">
      <c r="A238" s="41"/>
    </row>
    <row r="239" ht="12.75">
      <c r="A239" s="41"/>
    </row>
    <row r="240" ht="12.75">
      <c r="A240" s="41"/>
    </row>
    <row r="241" ht="12.75">
      <c r="A241" s="41"/>
    </row>
    <row r="242" ht="12.75">
      <c r="A242" s="41"/>
    </row>
    <row r="243" ht="12.75">
      <c r="A243" s="41"/>
    </row>
    <row r="244" ht="12.75">
      <c r="A244" s="41"/>
    </row>
    <row r="245" ht="12.75">
      <c r="A245" s="41"/>
    </row>
    <row r="246" ht="12.75">
      <c r="A246" s="41"/>
    </row>
    <row r="247" ht="12.75">
      <c r="A247" s="41"/>
    </row>
    <row r="248" ht="12.75">
      <c r="A248" s="41"/>
    </row>
    <row r="249" ht="12.75">
      <c r="A249" s="41"/>
    </row>
    <row r="250" ht="12.75">
      <c r="A250" s="41"/>
    </row>
    <row r="251" ht="12.75">
      <c r="A251" s="41"/>
    </row>
    <row r="252" ht="12.75">
      <c r="A252" s="41"/>
    </row>
    <row r="253" ht="12.75">
      <c r="A253" s="41"/>
    </row>
    <row r="254" ht="12.75">
      <c r="A254" s="41"/>
    </row>
    <row r="255" ht="12.75">
      <c r="A255" s="41"/>
    </row>
    <row r="256" ht="12.75">
      <c r="A256" s="41"/>
    </row>
    <row r="257" ht="12.75">
      <c r="A257" s="41"/>
    </row>
    <row r="258" ht="12.75">
      <c r="A258" s="41"/>
    </row>
    <row r="259" ht="12.75">
      <c r="A259" s="41"/>
    </row>
    <row r="260" ht="12.75">
      <c r="A260" s="41"/>
    </row>
    <row r="261" ht="12.75">
      <c r="A261" s="41"/>
    </row>
    <row r="262" ht="12.75">
      <c r="A262" s="41"/>
    </row>
    <row r="263" ht="12.75">
      <c r="A263" s="41"/>
    </row>
    <row r="264" ht="12.75">
      <c r="A264" s="41"/>
    </row>
    <row r="265" ht="12.75">
      <c r="A265" s="41"/>
    </row>
    <row r="266" ht="12.75">
      <c r="A266" s="41"/>
    </row>
    <row r="267" ht="12.75">
      <c r="A267" s="41"/>
    </row>
    <row r="268" ht="12.75">
      <c r="A268" s="41"/>
    </row>
    <row r="269" ht="12.75">
      <c r="A269" s="41"/>
    </row>
    <row r="270" ht="12.75">
      <c r="A270" s="41"/>
    </row>
    <row r="271" ht="12.75">
      <c r="A271" s="41"/>
    </row>
    <row r="272" ht="12.75">
      <c r="A272" s="41"/>
    </row>
    <row r="273" ht="12.75">
      <c r="A273" s="41"/>
    </row>
    <row r="274" ht="12.75">
      <c r="A274" s="41"/>
    </row>
    <row r="275" ht="12.75">
      <c r="A275" s="41"/>
    </row>
    <row r="276" ht="12.75">
      <c r="A276" s="41"/>
    </row>
    <row r="277" ht="12.75">
      <c r="A277" s="41"/>
    </row>
    <row r="278" ht="12.75">
      <c r="A278" s="41"/>
    </row>
    <row r="279" ht="12.75">
      <c r="A279" s="41"/>
    </row>
    <row r="280" ht="12.75">
      <c r="A280" s="41"/>
    </row>
    <row r="281" ht="12.75">
      <c r="A281" s="41"/>
    </row>
    <row r="282" ht="12.75">
      <c r="A282" s="41"/>
    </row>
    <row r="283" ht="12.75">
      <c r="A283" s="41"/>
    </row>
    <row r="284" ht="12.75">
      <c r="A284" s="41"/>
    </row>
    <row r="285" ht="12.75">
      <c r="A285" s="41"/>
    </row>
    <row r="286" ht="12.75">
      <c r="A286" s="41"/>
    </row>
    <row r="287" ht="12.75">
      <c r="A287" s="41"/>
    </row>
    <row r="288" ht="12.75">
      <c r="A288" s="41"/>
    </row>
    <row r="289" ht="12.75">
      <c r="A289" s="41"/>
    </row>
    <row r="290" ht="12.75">
      <c r="A290" s="41"/>
    </row>
    <row r="291" ht="12.75">
      <c r="A291" s="41"/>
    </row>
    <row r="292" ht="12.75">
      <c r="A292" s="41"/>
    </row>
    <row r="293" ht="12.75">
      <c r="A293" s="41"/>
    </row>
  </sheetData>
  <mergeCells count="8">
    <mergeCell ref="A33:A34"/>
    <mergeCell ref="A5:A6"/>
    <mergeCell ref="D5:E5"/>
    <mergeCell ref="F5:G5"/>
    <mergeCell ref="B5:C5"/>
    <mergeCell ref="B33:C33"/>
    <mergeCell ref="D33:E33"/>
    <mergeCell ref="F33:G33"/>
  </mergeCells>
  <printOptions horizontalCentered="1" verticalCentered="1"/>
  <pageMargins left="0.984251968503937" right="0.75" top="0.5905511811023623" bottom="1" header="0" footer="0"/>
  <pageSetup horizontalDpi="300" verticalDpi="300" orientation="portrait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9"/>
  <dimension ref="A1:C27"/>
  <sheetViews>
    <sheetView zoomScale="75" zoomScaleNormal="75" workbookViewId="0" topLeftCell="A1">
      <selection activeCell="B27" sqref="B27"/>
    </sheetView>
  </sheetViews>
  <sheetFormatPr defaultColWidth="11.421875" defaultRowHeight="12.75"/>
  <cols>
    <col min="1" max="1" width="30.7109375" style="0" customWidth="1"/>
    <col min="2" max="2" width="20.7109375" style="0" customWidth="1"/>
    <col min="3" max="3" width="20.7109375" style="139" customWidth="1"/>
  </cols>
  <sheetData>
    <row r="1" spans="1:3" ht="12.75">
      <c r="A1" s="2" t="s">
        <v>196</v>
      </c>
      <c r="B1" s="7"/>
      <c r="C1" s="134"/>
    </row>
    <row r="2" spans="1:3" ht="15.75" customHeight="1">
      <c r="A2" s="114"/>
      <c r="B2" s="8"/>
      <c r="C2" s="135"/>
    </row>
    <row r="3" spans="1:3" ht="37.5" customHeight="1">
      <c r="A3" s="94" t="s">
        <v>316</v>
      </c>
      <c r="B3" s="4"/>
      <c r="C3" s="136"/>
    </row>
    <row r="4" spans="1:3" ht="15.75" customHeight="1">
      <c r="A4" s="114"/>
      <c r="B4" s="8"/>
      <c r="C4" s="135"/>
    </row>
    <row r="5" spans="1:3" ht="19.5" customHeight="1">
      <c r="A5" s="429" t="s">
        <v>96</v>
      </c>
      <c r="B5" s="385" t="s">
        <v>12</v>
      </c>
      <c r="C5" s="458"/>
    </row>
    <row r="6" spans="1:3" ht="19.5" customHeight="1">
      <c r="A6" s="407"/>
      <c r="B6" s="53" t="s">
        <v>9</v>
      </c>
      <c r="C6" s="137" t="s">
        <v>10</v>
      </c>
    </row>
    <row r="7" spans="1:3" s="11" customFormat="1" ht="24.75" customHeight="1">
      <c r="A7" s="70" t="s">
        <v>91</v>
      </c>
      <c r="B7" s="73">
        <v>257</v>
      </c>
      <c r="C7" s="166">
        <f aca="true" t="shared" si="0" ref="C7:C20">B7/$B$27</f>
        <v>0.5059055118110236</v>
      </c>
    </row>
    <row r="8" spans="1:3" s="11" customFormat="1" ht="24.75" customHeight="1">
      <c r="A8" s="10" t="s">
        <v>97</v>
      </c>
      <c r="B8" s="52">
        <v>39</v>
      </c>
      <c r="C8" s="138">
        <f t="shared" si="0"/>
        <v>0.07677165354330709</v>
      </c>
    </row>
    <row r="9" spans="1:3" s="11" customFormat="1" ht="24.75" customHeight="1">
      <c r="A9" s="70" t="s">
        <v>98</v>
      </c>
      <c r="B9" s="73">
        <v>24</v>
      </c>
      <c r="C9" s="166">
        <f t="shared" si="0"/>
        <v>0.047244094488188976</v>
      </c>
    </row>
    <row r="10" spans="1:3" s="11" customFormat="1" ht="24.75" customHeight="1">
      <c r="A10" s="10" t="s">
        <v>99</v>
      </c>
      <c r="B10" s="52">
        <v>13</v>
      </c>
      <c r="C10" s="138">
        <f t="shared" si="0"/>
        <v>0.025590551181102362</v>
      </c>
    </row>
    <row r="11" spans="1:3" s="11" customFormat="1" ht="24.75" customHeight="1">
      <c r="A11" s="70" t="s">
        <v>100</v>
      </c>
      <c r="B11" s="73">
        <v>16</v>
      </c>
      <c r="C11" s="166">
        <f t="shared" si="0"/>
        <v>0.031496062992125984</v>
      </c>
    </row>
    <row r="12" spans="1:3" s="11" customFormat="1" ht="24.75" customHeight="1">
      <c r="A12" s="10" t="s">
        <v>104</v>
      </c>
      <c r="B12" s="52">
        <v>55</v>
      </c>
      <c r="C12" s="138">
        <f t="shared" si="0"/>
        <v>0.10826771653543307</v>
      </c>
    </row>
    <row r="13" spans="1:3" s="11" customFormat="1" ht="24.75" customHeight="1">
      <c r="A13" s="70" t="s">
        <v>102</v>
      </c>
      <c r="B13" s="73">
        <v>12</v>
      </c>
      <c r="C13" s="166">
        <f t="shared" si="0"/>
        <v>0.023622047244094488</v>
      </c>
    </row>
    <row r="14" spans="1:3" s="11" customFormat="1" ht="24.75" customHeight="1">
      <c r="A14" s="10" t="s">
        <v>101</v>
      </c>
      <c r="B14" s="52">
        <v>5</v>
      </c>
      <c r="C14" s="138">
        <f t="shared" si="0"/>
        <v>0.00984251968503937</v>
      </c>
    </row>
    <row r="15" spans="1:3" s="11" customFormat="1" ht="24.75" customHeight="1">
      <c r="A15" s="70" t="s">
        <v>105</v>
      </c>
      <c r="B15" s="73">
        <v>17</v>
      </c>
      <c r="C15" s="166">
        <f t="shared" si="0"/>
        <v>0.03346456692913386</v>
      </c>
    </row>
    <row r="16" spans="1:3" s="11" customFormat="1" ht="24.75" customHeight="1">
      <c r="A16" s="10" t="s">
        <v>103</v>
      </c>
      <c r="B16" s="52">
        <v>6</v>
      </c>
      <c r="C16" s="138">
        <f t="shared" si="0"/>
        <v>0.011811023622047244</v>
      </c>
    </row>
    <row r="17" spans="1:3" s="11" customFormat="1" ht="24.75" customHeight="1">
      <c r="A17" s="70" t="s">
        <v>106</v>
      </c>
      <c r="B17" s="73">
        <v>7</v>
      </c>
      <c r="C17" s="166">
        <f t="shared" si="0"/>
        <v>0.013779527559055118</v>
      </c>
    </row>
    <row r="18" spans="1:3" s="11" customFormat="1" ht="24.75" customHeight="1">
      <c r="A18" s="10" t="s">
        <v>200</v>
      </c>
      <c r="B18" s="52">
        <v>5</v>
      </c>
      <c r="C18" s="138">
        <f t="shared" si="0"/>
        <v>0.00984251968503937</v>
      </c>
    </row>
    <row r="19" spans="1:3" s="11" customFormat="1" ht="24.75" customHeight="1">
      <c r="A19" s="70" t="s">
        <v>108</v>
      </c>
      <c r="B19" s="73">
        <v>5</v>
      </c>
      <c r="C19" s="166">
        <f t="shared" si="0"/>
        <v>0.00984251968503937</v>
      </c>
    </row>
    <row r="20" spans="1:3" s="11" customFormat="1" ht="24.75" customHeight="1">
      <c r="A20" s="10" t="s">
        <v>107</v>
      </c>
      <c r="B20" s="52">
        <v>3</v>
      </c>
      <c r="C20" s="138">
        <f t="shared" si="0"/>
        <v>0.005905511811023622</v>
      </c>
    </row>
    <row r="21" spans="1:3" s="11" customFormat="1" ht="24.75" customHeight="1">
      <c r="A21" s="70" t="s">
        <v>138</v>
      </c>
      <c r="B21" s="73">
        <v>5</v>
      </c>
      <c r="C21" s="166">
        <f>+B21/$B$27</f>
        <v>0.00984251968503937</v>
      </c>
    </row>
    <row r="22" spans="1:3" s="11" customFormat="1" ht="24.75" customHeight="1">
      <c r="A22" s="10" t="s">
        <v>137</v>
      </c>
      <c r="B22" s="52">
        <v>1</v>
      </c>
      <c r="C22" s="138">
        <f>+B22/$B$27</f>
        <v>0.001968503937007874</v>
      </c>
    </row>
    <row r="23" spans="1:3" s="11" customFormat="1" ht="24.75" customHeight="1">
      <c r="A23" s="70" t="s">
        <v>139</v>
      </c>
      <c r="B23" s="73">
        <v>2</v>
      </c>
      <c r="C23" s="166">
        <f>B23/$B$27</f>
        <v>0.003937007874015748</v>
      </c>
    </row>
    <row r="24" spans="1:3" s="11" customFormat="1" ht="24.75" customHeight="1">
      <c r="A24" s="10" t="s">
        <v>177</v>
      </c>
      <c r="B24" s="52">
        <v>1</v>
      </c>
      <c r="C24" s="138">
        <f>+B24/$B$27</f>
        <v>0.001968503937007874</v>
      </c>
    </row>
    <row r="25" spans="1:3" s="11" customFormat="1" ht="24.75" customHeight="1">
      <c r="A25" s="70" t="s">
        <v>260</v>
      </c>
      <c r="B25" s="73">
        <v>33</v>
      </c>
      <c r="C25" s="166">
        <f>+B25/$B$27</f>
        <v>0.06496062992125984</v>
      </c>
    </row>
    <row r="26" spans="1:3" s="11" customFormat="1" ht="24.75" customHeight="1">
      <c r="A26" s="10" t="s">
        <v>261</v>
      </c>
      <c r="B26" s="52">
        <v>2</v>
      </c>
      <c r="C26" s="138">
        <f>+B26/$B$27</f>
        <v>0.003937007874015748</v>
      </c>
    </row>
    <row r="27" spans="1:3" s="17" customFormat="1" ht="30" customHeight="1">
      <c r="A27" s="65" t="s">
        <v>12</v>
      </c>
      <c r="B27" s="97">
        <f>SUM(B7:B26)</f>
        <v>508</v>
      </c>
      <c r="C27" s="124">
        <f>SUM(C7:C26)</f>
        <v>0.9999999999999998</v>
      </c>
    </row>
    <row r="28" ht="19.5" customHeight="1"/>
  </sheetData>
  <mergeCells count="2">
    <mergeCell ref="A5:A6"/>
    <mergeCell ref="B5:C5"/>
  </mergeCells>
  <printOptions horizontalCentered="1" verticalCentered="1"/>
  <pageMargins left="0.75" right="0.75" top="0.5905511811023623" bottom="1" header="0" footer="0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0"/>
  <dimension ref="A1:H18"/>
  <sheetViews>
    <sheetView zoomScale="75" zoomScaleNormal="75" workbookViewId="0" topLeftCell="A1">
      <selection activeCell="I9" sqref="I9"/>
    </sheetView>
  </sheetViews>
  <sheetFormatPr defaultColWidth="11.421875" defaultRowHeight="12.75"/>
  <cols>
    <col min="1" max="1" width="27.00390625" style="1" customWidth="1"/>
    <col min="2" max="2" width="11.421875" style="1" customWidth="1"/>
    <col min="3" max="3" width="7.7109375" style="1" customWidth="1"/>
    <col min="4" max="4" width="12.7109375" style="1" customWidth="1"/>
    <col min="5" max="5" width="8.7109375" style="1" customWidth="1"/>
    <col min="6" max="6" width="11.421875" style="1" customWidth="1"/>
    <col min="7" max="7" width="8.7109375" style="1" customWidth="1"/>
  </cols>
  <sheetData>
    <row r="1" spans="1:2" ht="12.75">
      <c r="A1" s="140" t="s">
        <v>195</v>
      </c>
      <c r="B1" s="141"/>
    </row>
    <row r="2" ht="14.25" customHeight="1">
      <c r="B2" s="141"/>
    </row>
    <row r="3" spans="2:8" ht="38.25" customHeight="1">
      <c r="B3" s="378" t="s">
        <v>109</v>
      </c>
      <c r="C3" s="378"/>
      <c r="D3" s="378"/>
      <c r="E3" s="378"/>
      <c r="F3" s="378"/>
      <c r="G3" s="378"/>
      <c r="H3" s="142"/>
    </row>
    <row r="4" spans="1:7" ht="16.5" customHeight="1">
      <c r="A4" s="111"/>
      <c r="B4" s="111"/>
      <c r="C4" s="111"/>
      <c r="D4" s="111"/>
      <c r="E4" s="111"/>
      <c r="F4" s="111"/>
      <c r="G4" s="111"/>
    </row>
    <row r="5" spans="1:8" ht="19.5" customHeight="1">
      <c r="A5" s="143"/>
      <c r="B5" s="86" t="s">
        <v>110</v>
      </c>
      <c r="C5" s="294"/>
      <c r="D5" s="86" t="s">
        <v>111</v>
      </c>
      <c r="E5" s="86"/>
      <c r="F5" s="86" t="s">
        <v>112</v>
      </c>
      <c r="G5" s="115"/>
      <c r="H5" s="33"/>
    </row>
    <row r="6" spans="1:8" ht="19.5" customHeight="1">
      <c r="A6" s="49" t="s">
        <v>113</v>
      </c>
      <c r="B6" s="49" t="s">
        <v>9</v>
      </c>
      <c r="C6" s="49" t="s">
        <v>10</v>
      </c>
      <c r="D6" s="49" t="s">
        <v>9</v>
      </c>
      <c r="E6" s="49" t="s">
        <v>10</v>
      </c>
      <c r="F6" s="49" t="s">
        <v>9</v>
      </c>
      <c r="G6" s="144" t="s">
        <v>10</v>
      </c>
      <c r="H6" s="33"/>
    </row>
    <row r="7" spans="1:7" ht="24.75" customHeight="1">
      <c r="A7" s="145" t="s">
        <v>114</v>
      </c>
      <c r="B7" s="146">
        <f>+B8+B9</f>
        <v>38299</v>
      </c>
      <c r="C7" s="147">
        <f>SUM(C8:C9)</f>
        <v>1</v>
      </c>
      <c r="D7" s="146">
        <f>SUM(D8:D9)</f>
        <v>13756</v>
      </c>
      <c r="E7" s="148">
        <f>D7/B7</f>
        <v>0.3591738687694196</v>
      </c>
      <c r="F7" s="146">
        <f>SUM(F8:F9)</f>
        <v>24543</v>
      </c>
      <c r="G7" s="148">
        <f>F7/B7</f>
        <v>0.6408261312305804</v>
      </c>
    </row>
    <row r="8" spans="1:7" ht="24.75" customHeight="1">
      <c r="A8" s="149" t="s">
        <v>115</v>
      </c>
      <c r="B8" s="23">
        <f>+D8+F8</f>
        <v>11681</v>
      </c>
      <c r="C8" s="24">
        <f>B8/B7</f>
        <v>0.3049949084832502</v>
      </c>
      <c r="D8" s="23">
        <v>2263</v>
      </c>
      <c r="E8" s="138">
        <f>D8/D7</f>
        <v>0.16451003198604244</v>
      </c>
      <c r="F8" s="23">
        <v>9418</v>
      </c>
      <c r="G8" s="24">
        <f>F8/F7</f>
        <v>0.38373466976327264</v>
      </c>
    </row>
    <row r="9" spans="1:7" ht="24.75" customHeight="1">
      <c r="A9" s="149" t="s">
        <v>116</v>
      </c>
      <c r="B9" s="23">
        <f>+D9+F9</f>
        <v>26618</v>
      </c>
      <c r="C9" s="24">
        <f>B9/B7</f>
        <v>0.6950050915167498</v>
      </c>
      <c r="D9" s="23">
        <v>11493</v>
      </c>
      <c r="E9" s="24">
        <f>D9/D7</f>
        <v>0.8354899680139576</v>
      </c>
      <c r="F9" s="23">
        <v>15125</v>
      </c>
      <c r="G9" s="24">
        <f>F9/F7</f>
        <v>0.6162653302367274</v>
      </c>
    </row>
    <row r="10" spans="1:7" ht="24.75" customHeight="1">
      <c r="A10" s="150" t="s">
        <v>117</v>
      </c>
      <c r="B10" s="151"/>
      <c r="C10" s="152"/>
      <c r="D10" s="151"/>
      <c r="E10" s="153"/>
      <c r="F10" s="151"/>
      <c r="G10" s="153"/>
    </row>
    <row r="11" spans="1:7" ht="24.75" customHeight="1">
      <c r="A11" s="149" t="s">
        <v>118</v>
      </c>
      <c r="B11" s="23">
        <f>+D11+F11</f>
        <v>11309</v>
      </c>
      <c r="C11" s="154">
        <f>SUM(E11+G11)</f>
        <v>1</v>
      </c>
      <c r="D11" s="23">
        <v>2600</v>
      </c>
      <c r="E11" s="24">
        <f>D11/B11</f>
        <v>0.22990538509152003</v>
      </c>
      <c r="F11" s="23">
        <f>11309-2600</f>
        <v>8709</v>
      </c>
      <c r="G11" s="24">
        <f>F11/B11</f>
        <v>0.77009461490848</v>
      </c>
    </row>
    <row r="12" spans="1:8" ht="24.75" customHeight="1">
      <c r="A12" s="149" t="s">
        <v>119</v>
      </c>
      <c r="B12" s="23">
        <f>+D12+F12</f>
        <v>1713</v>
      </c>
      <c r="C12" s="154">
        <f>SUM(E12+G12)</f>
        <v>1</v>
      </c>
      <c r="D12" s="23">
        <v>962</v>
      </c>
      <c r="E12" s="24">
        <f>D12/B12</f>
        <v>0.5615878575598365</v>
      </c>
      <c r="F12" s="23">
        <v>751</v>
      </c>
      <c r="G12" s="24">
        <f>F12/B12</f>
        <v>0.43841214244016347</v>
      </c>
      <c r="H12" s="46"/>
    </row>
    <row r="13" spans="1:7" ht="24.75" customHeight="1">
      <c r="A13" s="150" t="s">
        <v>120</v>
      </c>
      <c r="B13" s="151"/>
      <c r="C13" s="152"/>
      <c r="D13" s="151"/>
      <c r="E13" s="153"/>
      <c r="F13" s="151"/>
      <c r="G13" s="24"/>
    </row>
    <row r="14" spans="1:7" ht="24.75" customHeight="1">
      <c r="A14" s="149" t="s">
        <v>118</v>
      </c>
      <c r="B14" s="23">
        <f>+D14+F14</f>
        <v>5083</v>
      </c>
      <c r="C14" s="154">
        <f>SUM(E14+G14)</f>
        <v>1</v>
      </c>
      <c r="D14" s="23">
        <v>1209</v>
      </c>
      <c r="E14" s="24">
        <f>D14/B14</f>
        <v>0.23785166240409208</v>
      </c>
      <c r="F14" s="23">
        <f>5083-1209</f>
        <v>3874</v>
      </c>
      <c r="G14" s="24">
        <f>F14/B14</f>
        <v>0.7621483375959079</v>
      </c>
    </row>
    <row r="15" spans="1:7" ht="24.75" customHeight="1">
      <c r="A15" s="155" t="s">
        <v>121</v>
      </c>
      <c r="B15" s="130">
        <f>+D15+F15</f>
        <v>17059</v>
      </c>
      <c r="C15" s="156">
        <f>SUM(E15+G15)</f>
        <v>1</v>
      </c>
      <c r="D15" s="130">
        <v>6994</v>
      </c>
      <c r="E15" s="131">
        <f>D15/B15</f>
        <v>0.4099888621841843</v>
      </c>
      <c r="F15" s="130">
        <v>10065</v>
      </c>
      <c r="G15" s="131">
        <f>F15/B15</f>
        <v>0.5900111378158157</v>
      </c>
    </row>
    <row r="16" ht="6" customHeight="1">
      <c r="A16" s="157"/>
    </row>
    <row r="17" ht="15" customHeight="1">
      <c r="A17" s="254" t="s">
        <v>198</v>
      </c>
    </row>
    <row r="18" spans="1:6" ht="17.25" customHeight="1">
      <c r="A18" s="459" t="s">
        <v>197</v>
      </c>
      <c r="B18" s="460"/>
      <c r="C18" s="460"/>
      <c r="D18" s="460"/>
      <c r="E18" s="460"/>
      <c r="F18" s="460"/>
    </row>
  </sheetData>
  <mergeCells count="2">
    <mergeCell ref="B3:G3"/>
    <mergeCell ref="A18:F18"/>
  </mergeCells>
  <printOptions horizontalCentered="1" verticalCentered="1"/>
  <pageMargins left="0.7874015748031497" right="0.75" top="0.5905511811023623" bottom="1" header="0" footer="0"/>
  <pageSetup horizontalDpi="300" verticalDpi="3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J67"/>
  <sheetViews>
    <sheetView workbookViewId="0" topLeftCell="A16">
      <selection activeCell="G18" sqref="G18"/>
    </sheetView>
  </sheetViews>
  <sheetFormatPr defaultColWidth="11.421875" defaultRowHeight="12.75"/>
  <cols>
    <col min="1" max="1" width="35.7109375" style="37" customWidth="1"/>
    <col min="2" max="3" width="9.7109375" style="48" customWidth="1"/>
    <col min="4" max="4" width="9.7109375" style="47" customWidth="1"/>
    <col min="5" max="5" width="7.8515625" style="37" customWidth="1"/>
    <col min="6" max="6" width="9.7109375" style="47" customWidth="1"/>
    <col min="7" max="7" width="7.7109375" style="8" customWidth="1"/>
    <col min="8" max="16384" width="11.421875" style="37" customWidth="1"/>
  </cols>
  <sheetData>
    <row r="1" spans="1:7" ht="12.75">
      <c r="A1" s="38" t="s">
        <v>13</v>
      </c>
      <c r="B1" s="39"/>
      <c r="C1" s="39"/>
      <c r="D1" s="36"/>
      <c r="E1"/>
      <c r="F1" s="36"/>
      <c r="G1" s="40"/>
    </row>
    <row r="2" spans="1:7" ht="12.75">
      <c r="A2"/>
      <c r="B2" s="39"/>
      <c r="C2" s="39"/>
      <c r="D2" s="36"/>
      <c r="E2"/>
      <c r="F2" s="36"/>
      <c r="G2" s="40"/>
    </row>
    <row r="3" spans="1:7" ht="33" customHeight="1">
      <c r="A3" s="378" t="s">
        <v>307</v>
      </c>
      <c r="B3" s="378"/>
      <c r="C3" s="378"/>
      <c r="D3" s="378"/>
      <c r="E3" s="378"/>
      <c r="F3" s="378"/>
      <c r="G3" s="378"/>
    </row>
    <row r="4" spans="1:7" ht="9.75" customHeight="1">
      <c r="A4" s="271"/>
      <c r="B4" s="271"/>
      <c r="C4" s="271"/>
      <c r="D4" s="271"/>
      <c r="E4" s="271"/>
      <c r="F4" s="271"/>
      <c r="G4" s="271"/>
    </row>
    <row r="5" spans="1:7" ht="12.75">
      <c r="A5" s="380" t="s">
        <v>21</v>
      </c>
      <c r="B5" s="383" t="s">
        <v>12</v>
      </c>
      <c r="C5" s="384"/>
      <c r="D5" s="385" t="s">
        <v>7</v>
      </c>
      <c r="E5" s="384"/>
      <c r="F5" s="383" t="s">
        <v>8</v>
      </c>
      <c r="G5" s="383"/>
    </row>
    <row r="6" spans="1:7" ht="12.75">
      <c r="A6" s="381"/>
      <c r="B6" s="18" t="s">
        <v>9</v>
      </c>
      <c r="C6" s="19" t="s">
        <v>10</v>
      </c>
      <c r="D6" s="19" t="s">
        <v>9</v>
      </c>
      <c r="E6" s="19" t="s">
        <v>10</v>
      </c>
      <c r="F6" s="19" t="s">
        <v>9</v>
      </c>
      <c r="G6" s="20" t="s">
        <v>10</v>
      </c>
    </row>
    <row r="7" spans="1:10" ht="24.75" customHeight="1">
      <c r="A7" s="41" t="s">
        <v>326</v>
      </c>
      <c r="B7" s="23">
        <f>D7+F7</f>
        <v>24</v>
      </c>
      <c r="C7" s="161">
        <f>+B7/$B$15</f>
        <v>0.06956521739130435</v>
      </c>
      <c r="D7" s="23">
        <v>22</v>
      </c>
      <c r="E7" s="43">
        <f>+D7/B7</f>
        <v>0.9166666666666666</v>
      </c>
      <c r="F7" s="23">
        <v>2</v>
      </c>
      <c r="G7" s="43">
        <f>+F7/B7</f>
        <v>0.08333333333333333</v>
      </c>
      <c r="H7" s="187"/>
      <c r="I7" s="187"/>
      <c r="J7" s="187"/>
    </row>
    <row r="8" spans="1:10" ht="24.75" customHeight="1">
      <c r="A8" s="41" t="s">
        <v>148</v>
      </c>
      <c r="B8" s="23">
        <f>D8+F8</f>
        <v>15</v>
      </c>
      <c r="C8" s="161">
        <f aca="true" t="shared" si="0" ref="C8:C14">+B8/$B$15</f>
        <v>0.043478260869565216</v>
      </c>
      <c r="D8" s="23">
        <v>13</v>
      </c>
      <c r="E8" s="43">
        <f>+D8/B8</f>
        <v>0.8666666666666667</v>
      </c>
      <c r="F8" s="23">
        <v>2</v>
      </c>
      <c r="G8" s="43">
        <f>+F8/B8</f>
        <v>0.13333333333333333</v>
      </c>
      <c r="H8" s="187"/>
      <c r="I8" s="187"/>
      <c r="J8" s="187"/>
    </row>
    <row r="9" spans="1:10" ht="24.75" customHeight="1">
      <c r="A9" s="41" t="s">
        <v>149</v>
      </c>
      <c r="B9" s="23">
        <f>D9+F9</f>
        <v>5</v>
      </c>
      <c r="C9" s="161">
        <f t="shared" si="0"/>
        <v>0.014492753623188406</v>
      </c>
      <c r="D9" s="23">
        <v>3</v>
      </c>
      <c r="E9" s="43">
        <f>+D9/B9</f>
        <v>0.6</v>
      </c>
      <c r="F9" s="23">
        <v>2</v>
      </c>
      <c r="G9" s="43">
        <f>+F9/B9</f>
        <v>0.4</v>
      </c>
      <c r="H9" s="187"/>
      <c r="I9" s="187"/>
      <c r="J9" s="187"/>
    </row>
    <row r="10" spans="1:10" ht="24.75" customHeight="1">
      <c r="A10" s="41" t="s">
        <v>134</v>
      </c>
      <c r="B10" s="23">
        <f>D10+F10</f>
        <v>2</v>
      </c>
      <c r="C10" s="161">
        <f t="shared" si="0"/>
        <v>0.005797101449275362</v>
      </c>
      <c r="D10" s="23">
        <v>0</v>
      </c>
      <c r="E10" s="43">
        <f>+D10/B10</f>
        <v>0</v>
      </c>
      <c r="F10" s="23">
        <v>2</v>
      </c>
      <c r="G10" s="43">
        <f>+F10/B10</f>
        <v>1</v>
      </c>
      <c r="H10" s="187"/>
      <c r="I10" s="187"/>
      <c r="J10" s="187"/>
    </row>
    <row r="11" spans="1:10" ht="24.75" customHeight="1">
      <c r="A11" s="41" t="s">
        <v>317</v>
      </c>
      <c r="B11" s="23">
        <f>D11+F11</f>
        <v>136</v>
      </c>
      <c r="C11" s="161">
        <f t="shared" si="0"/>
        <v>0.39420289855072466</v>
      </c>
      <c r="D11" s="23">
        <v>67</v>
      </c>
      <c r="E11" s="43">
        <f>+D11/B11</f>
        <v>0.49264705882352944</v>
      </c>
      <c r="F11" s="23">
        <v>69</v>
      </c>
      <c r="G11" s="43">
        <f>+F11/B11</f>
        <v>0.5073529411764706</v>
      </c>
      <c r="H11" s="187"/>
      <c r="I11" s="187"/>
      <c r="J11" s="187"/>
    </row>
    <row r="12" spans="1:10" ht="24.75" customHeight="1">
      <c r="A12" s="41" t="s">
        <v>152</v>
      </c>
      <c r="B12" s="23">
        <f>+D12+F12</f>
        <v>8</v>
      </c>
      <c r="C12" s="161">
        <f t="shared" si="0"/>
        <v>0.02318840579710145</v>
      </c>
      <c r="D12" s="23">
        <v>6</v>
      </c>
      <c r="E12" s="43">
        <f>D12/B12</f>
        <v>0.75</v>
      </c>
      <c r="F12" s="23">
        <v>2</v>
      </c>
      <c r="G12" s="43">
        <f>F12/B12</f>
        <v>0.25</v>
      </c>
      <c r="H12" s="187"/>
      <c r="I12" s="187"/>
      <c r="J12" s="187"/>
    </row>
    <row r="13" spans="1:10" ht="24.75" customHeight="1">
      <c r="A13" s="41" t="s">
        <v>153</v>
      </c>
      <c r="B13" s="23">
        <f>+D13+F13</f>
        <v>85</v>
      </c>
      <c r="C13" s="161">
        <f t="shared" si="0"/>
        <v>0.2463768115942029</v>
      </c>
      <c r="D13" s="23">
        <v>46</v>
      </c>
      <c r="E13" s="43">
        <f>D13/B13</f>
        <v>0.5411764705882353</v>
      </c>
      <c r="F13" s="23">
        <v>39</v>
      </c>
      <c r="G13" s="43">
        <f>F13/B13</f>
        <v>0.4588235294117647</v>
      </c>
      <c r="H13" s="187"/>
      <c r="I13" s="187"/>
      <c r="J13" s="187"/>
    </row>
    <row r="14" spans="1:10" ht="24.75" customHeight="1">
      <c r="A14" s="41" t="s">
        <v>150</v>
      </c>
      <c r="B14" s="23">
        <f>+D14+F14</f>
        <v>70</v>
      </c>
      <c r="C14" s="161">
        <f t="shared" si="0"/>
        <v>0.2028985507246377</v>
      </c>
      <c r="D14" s="23">
        <v>46</v>
      </c>
      <c r="E14" s="43">
        <f>D14/B14</f>
        <v>0.6571428571428571</v>
      </c>
      <c r="F14" s="23">
        <v>24</v>
      </c>
      <c r="G14" s="43">
        <f>F14/B14</f>
        <v>0.34285714285714286</v>
      </c>
      <c r="H14" s="187"/>
      <c r="I14" s="187"/>
      <c r="J14" s="187"/>
    </row>
    <row r="15" spans="1:7" ht="19.5" customHeight="1">
      <c r="A15" s="183" t="s">
        <v>12</v>
      </c>
      <c r="B15" s="183">
        <f>SUM(B7:B14)</f>
        <v>345</v>
      </c>
      <c r="C15" s="184">
        <f>SUM(C7:C14)</f>
        <v>1</v>
      </c>
      <c r="D15" s="183">
        <f>SUM(D7:D14)</f>
        <v>203</v>
      </c>
      <c r="E15" s="184">
        <f>+D15/B15</f>
        <v>0.5884057971014492</v>
      </c>
      <c r="F15" s="183">
        <f>SUM(F7:F14)</f>
        <v>142</v>
      </c>
      <c r="G15" s="184">
        <f>+F15/B15</f>
        <v>0.4115942028985507</v>
      </c>
    </row>
    <row r="16" spans="1:7" ht="12.75">
      <c r="A16"/>
      <c r="B16" s="44"/>
      <c r="C16" s="44"/>
      <c r="D16" s="36"/>
      <c r="E16"/>
      <c r="F16" s="36"/>
      <c r="G16" s="5"/>
    </row>
    <row r="17" spans="1:7" ht="12.75">
      <c r="A17"/>
      <c r="B17" s="44"/>
      <c r="C17" s="44"/>
      <c r="D17" s="36"/>
      <c r="E17"/>
      <c r="F17" s="36"/>
      <c r="G17" s="5"/>
    </row>
    <row r="18" spans="1:7" ht="12.75">
      <c r="A18"/>
      <c r="B18" s="44"/>
      <c r="C18" s="44"/>
      <c r="D18" s="36"/>
      <c r="E18"/>
      <c r="F18" s="36"/>
      <c r="G18" s="5"/>
    </row>
    <row r="19" spans="1:7" ht="12.75">
      <c r="A19"/>
      <c r="B19" s="44"/>
      <c r="C19" s="44"/>
      <c r="D19" s="36"/>
      <c r="E19"/>
      <c r="F19" s="36"/>
      <c r="G19" s="5"/>
    </row>
    <row r="20" spans="1:7" ht="12.75">
      <c r="A20"/>
      <c r="B20" s="44"/>
      <c r="C20" s="44"/>
      <c r="D20" s="36"/>
      <c r="E20"/>
      <c r="F20" s="36"/>
      <c r="G20" s="5"/>
    </row>
    <row r="21" spans="1:7" ht="12.75">
      <c r="A21"/>
      <c r="B21" s="44"/>
      <c r="C21" s="44"/>
      <c r="D21" s="36"/>
      <c r="E21"/>
      <c r="F21" s="36"/>
      <c r="G21" s="5"/>
    </row>
    <row r="22" spans="1:7" ht="12.75">
      <c r="A22"/>
      <c r="B22" s="44"/>
      <c r="C22" s="44"/>
      <c r="D22" s="36"/>
      <c r="E22"/>
      <c r="F22" s="36"/>
      <c r="G22" s="5"/>
    </row>
    <row r="23" spans="1:7" ht="12.75">
      <c r="A23"/>
      <c r="B23" s="44"/>
      <c r="C23" s="44"/>
      <c r="D23" s="36"/>
      <c r="E23"/>
      <c r="F23" s="36"/>
      <c r="G23" s="5"/>
    </row>
    <row r="24" spans="1:7" ht="12.75">
      <c r="A24"/>
      <c r="B24" s="44"/>
      <c r="C24" s="44"/>
      <c r="D24" s="36"/>
      <c r="E24"/>
      <c r="F24" s="36"/>
      <c r="G24" s="5"/>
    </row>
    <row r="25" spans="1:7" ht="12.75">
      <c r="A25"/>
      <c r="B25" s="44"/>
      <c r="C25" s="44"/>
      <c r="D25" s="36"/>
      <c r="E25"/>
      <c r="F25" s="36"/>
      <c r="G25" s="5"/>
    </row>
    <row r="26" spans="1:7" ht="12.75">
      <c r="A26"/>
      <c r="B26" s="44"/>
      <c r="C26" s="44"/>
      <c r="D26" s="36"/>
      <c r="E26"/>
      <c r="F26" s="36"/>
      <c r="G26" s="5"/>
    </row>
    <row r="27" spans="1:7" ht="12.75">
      <c r="A27"/>
      <c r="B27" s="44"/>
      <c r="C27" s="44"/>
      <c r="D27" s="36"/>
      <c r="E27"/>
      <c r="F27" s="36"/>
      <c r="G27" s="5"/>
    </row>
    <row r="28" spans="1:7" ht="12.75">
      <c r="A28"/>
      <c r="B28" s="44"/>
      <c r="C28" s="44"/>
      <c r="D28" s="36"/>
      <c r="E28"/>
      <c r="F28" s="36"/>
      <c r="G28" s="5"/>
    </row>
    <row r="29" spans="1:7" ht="12.75">
      <c r="A29"/>
      <c r="B29" s="44"/>
      <c r="C29" s="44"/>
      <c r="D29" s="36"/>
      <c r="E29"/>
      <c r="F29" s="36"/>
      <c r="G29" s="5"/>
    </row>
    <row r="30" spans="1:7" ht="12.75">
      <c r="A30"/>
      <c r="B30" s="44"/>
      <c r="C30" s="44"/>
      <c r="D30" s="36"/>
      <c r="E30"/>
      <c r="F30" s="36"/>
      <c r="G30" s="5"/>
    </row>
    <row r="31" spans="1:7" ht="12.75">
      <c r="A31"/>
      <c r="B31" s="44"/>
      <c r="C31" s="44"/>
      <c r="D31" s="36"/>
      <c r="E31"/>
      <c r="F31" s="36"/>
      <c r="G31" s="5"/>
    </row>
    <row r="32" spans="1:7" ht="12.75">
      <c r="A32"/>
      <c r="B32" s="44"/>
      <c r="C32" s="44"/>
      <c r="D32" s="36"/>
      <c r="E32"/>
      <c r="F32" s="36"/>
      <c r="G32" s="5"/>
    </row>
    <row r="33" spans="1:7" ht="12.75">
      <c r="A33"/>
      <c r="B33" s="44"/>
      <c r="C33" s="44"/>
      <c r="D33" s="36"/>
      <c r="E33"/>
      <c r="F33" s="36"/>
      <c r="G33" s="5"/>
    </row>
    <row r="34" spans="1:7" ht="12.75">
      <c r="A34"/>
      <c r="B34" s="44"/>
      <c r="C34" s="44"/>
      <c r="D34" s="36"/>
      <c r="E34"/>
      <c r="F34" s="36"/>
      <c r="G34" s="5"/>
    </row>
    <row r="35" spans="1:7" ht="12.75">
      <c r="A35"/>
      <c r="B35" s="44"/>
      <c r="C35" s="44"/>
      <c r="D35" s="36"/>
      <c r="E35"/>
      <c r="F35" s="36"/>
      <c r="G35" s="5"/>
    </row>
    <row r="36" spans="1:7" ht="12.75">
      <c r="A36"/>
      <c r="B36" s="44"/>
      <c r="C36" s="44"/>
      <c r="D36" s="36"/>
      <c r="E36"/>
      <c r="F36" s="36"/>
      <c r="G36" s="5"/>
    </row>
    <row r="37" spans="1:7" ht="12.75">
      <c r="A37"/>
      <c r="B37" s="44"/>
      <c r="C37" s="44"/>
      <c r="D37" s="36"/>
      <c r="E37"/>
      <c r="F37" s="36"/>
      <c r="G37" s="5"/>
    </row>
    <row r="38" spans="1:7" ht="12.75">
      <c r="A38"/>
      <c r="B38" s="44"/>
      <c r="C38" s="44"/>
      <c r="D38" s="36"/>
      <c r="E38"/>
      <c r="F38" s="36"/>
      <c r="G38" s="5"/>
    </row>
    <row r="39" spans="1:7" ht="12.75">
      <c r="A39"/>
      <c r="B39" s="44"/>
      <c r="C39" s="44"/>
      <c r="D39" s="36"/>
      <c r="E39"/>
      <c r="F39" s="36"/>
      <c r="G39" s="5"/>
    </row>
    <row r="40" spans="1:7" ht="12.75">
      <c r="A40"/>
      <c r="B40" s="44"/>
      <c r="C40" s="44"/>
      <c r="D40" s="36"/>
      <c r="E40"/>
      <c r="F40" s="36"/>
      <c r="G40" s="5"/>
    </row>
    <row r="41" spans="1:7" ht="12.75">
      <c r="A41"/>
      <c r="B41" s="44"/>
      <c r="C41" s="44"/>
      <c r="D41" s="36"/>
      <c r="E41"/>
      <c r="F41" s="36"/>
      <c r="G41" s="5"/>
    </row>
    <row r="42" spans="1:7" ht="12.75">
      <c r="A42"/>
      <c r="B42" s="44"/>
      <c r="C42" s="44"/>
      <c r="D42" s="36"/>
      <c r="E42"/>
      <c r="F42" s="36"/>
      <c r="G42" s="5"/>
    </row>
    <row r="43" spans="1:7" ht="12.75">
      <c r="A43"/>
      <c r="B43" s="44"/>
      <c r="C43" s="44"/>
      <c r="D43" s="36"/>
      <c r="E43"/>
      <c r="F43" s="36"/>
      <c r="G43" s="5"/>
    </row>
    <row r="44" spans="1:7" ht="12.75">
      <c r="A44"/>
      <c r="B44" s="44"/>
      <c r="C44" s="44"/>
      <c r="D44" s="36"/>
      <c r="E44"/>
      <c r="F44" s="36"/>
      <c r="G44" s="5"/>
    </row>
    <row r="45" spans="1:7" ht="12.75">
      <c r="A45"/>
      <c r="B45" s="44"/>
      <c r="C45" s="44"/>
      <c r="D45" s="36"/>
      <c r="E45"/>
      <c r="F45" s="36"/>
      <c r="G45" s="5"/>
    </row>
    <row r="46" spans="1:7" ht="12.75">
      <c r="A46"/>
      <c r="B46" s="44"/>
      <c r="C46" s="44"/>
      <c r="D46" s="36"/>
      <c r="E46"/>
      <c r="F46" s="36"/>
      <c r="G46" s="5"/>
    </row>
    <row r="47" spans="1:7" ht="12.75">
      <c r="A47"/>
      <c r="B47" s="44"/>
      <c r="C47" s="44"/>
      <c r="D47" s="36"/>
      <c r="E47"/>
      <c r="F47" s="36"/>
      <c r="G47" s="5"/>
    </row>
    <row r="48" spans="1:7" ht="12.75">
      <c r="A48"/>
      <c r="B48" s="44"/>
      <c r="C48" s="44"/>
      <c r="D48" s="36"/>
      <c r="E48"/>
      <c r="F48" s="36"/>
      <c r="G48" s="5"/>
    </row>
    <row r="65" spans="2:7" ht="12.75">
      <c r="B65" s="382"/>
      <c r="C65" s="382"/>
      <c r="D65" s="382"/>
      <c r="E65" s="382"/>
      <c r="F65" s="382"/>
      <c r="G65" s="382"/>
    </row>
    <row r="66" spans="3:7" ht="12.75">
      <c r="C66" s="182"/>
      <c r="E66" s="185"/>
      <c r="G66" s="186"/>
    </row>
    <row r="67" spans="3:7" ht="12.75">
      <c r="C67" s="182"/>
      <c r="E67" s="185"/>
      <c r="G67" s="186"/>
    </row>
  </sheetData>
  <mergeCells count="8">
    <mergeCell ref="A3:G3"/>
    <mergeCell ref="A5:A6"/>
    <mergeCell ref="B65:C65"/>
    <mergeCell ref="D65:E65"/>
    <mergeCell ref="F65:G65"/>
    <mergeCell ref="B5:C5"/>
    <mergeCell ref="D5:E5"/>
    <mergeCell ref="F5:G5"/>
  </mergeCells>
  <printOptions horizontalCentered="1"/>
  <pageMargins left="0.7874015748031497" right="0.75" top="0.984251968503937" bottom="1" header="0" footer="0"/>
  <pageSetup horizontalDpi="300" verticalDpi="300" orientation="portrait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1"/>
  <dimension ref="A1:F26"/>
  <sheetViews>
    <sheetView showZeros="0" showOutlineSymbols="0" zoomScale="75" zoomScaleNormal="75" workbookViewId="0" topLeftCell="A15">
      <selection activeCell="E23" sqref="E23"/>
    </sheetView>
  </sheetViews>
  <sheetFormatPr defaultColWidth="11.421875" defaultRowHeight="12.75"/>
  <cols>
    <col min="1" max="1" width="39.57421875" style="114" customWidth="1"/>
    <col min="2" max="3" width="16.57421875" style="114" customWidth="1"/>
    <col min="4" max="4" width="7.7109375" style="8" customWidth="1"/>
    <col min="5" max="16384" width="11.421875" style="37" customWidth="1"/>
  </cols>
  <sheetData>
    <row r="1" spans="1:3" ht="15" customHeight="1">
      <c r="A1" s="113" t="s">
        <v>301</v>
      </c>
      <c r="B1" s="113"/>
      <c r="C1" s="113"/>
    </row>
    <row r="2" spans="1:4" ht="35.25" customHeight="1">
      <c r="A2" s="451" t="s">
        <v>294</v>
      </c>
      <c r="B2" s="451"/>
      <c r="C2" s="451"/>
      <c r="D2" s="293"/>
    </row>
    <row r="3" spans="1:4" ht="19.5" customHeight="1">
      <c r="A3" s="215"/>
      <c r="B3" s="215"/>
      <c r="C3" s="215"/>
      <c r="D3" s="293"/>
    </row>
    <row r="4" spans="1:4" ht="19.5" customHeight="1">
      <c r="A4" s="466" t="s">
        <v>262</v>
      </c>
      <c r="B4" s="462" t="s">
        <v>16</v>
      </c>
      <c r="C4" s="464" t="s">
        <v>10</v>
      </c>
      <c r="D4" s="461"/>
    </row>
    <row r="5" spans="1:4" ht="19.5" customHeight="1">
      <c r="A5" s="390"/>
      <c r="B5" s="463"/>
      <c r="C5" s="465"/>
      <c r="D5" s="461"/>
    </row>
    <row r="6" spans="1:4" ht="34.5" customHeight="1">
      <c r="A6" s="52" t="s">
        <v>91</v>
      </c>
      <c r="B6" s="52">
        <v>962</v>
      </c>
      <c r="C6" s="24">
        <f>+B6/B8</f>
        <v>0.5615878575598365</v>
      </c>
      <c r="D6" s="305"/>
    </row>
    <row r="7" spans="1:4" ht="34.5" customHeight="1">
      <c r="A7" s="52" t="s">
        <v>92</v>
      </c>
      <c r="B7" s="52">
        <v>751</v>
      </c>
      <c r="C7" s="24">
        <f>+B7/B8</f>
        <v>0.43841214244016347</v>
      </c>
      <c r="D7" s="305"/>
    </row>
    <row r="8" spans="1:4" ht="34.5" customHeight="1">
      <c r="A8" s="242" t="s">
        <v>12</v>
      </c>
      <c r="B8" s="307">
        <f>SUM(B6:B7)</f>
        <v>1713</v>
      </c>
      <c r="C8" s="308">
        <f>SUM(C6:C7)</f>
        <v>1</v>
      </c>
      <c r="D8" s="306"/>
    </row>
    <row r="9" spans="1:4" ht="15" customHeight="1">
      <c r="A9" s="175"/>
      <c r="B9" s="175"/>
      <c r="C9" s="175"/>
      <c r="D9" s="90"/>
    </row>
    <row r="10" spans="1:6" ht="24.75" customHeight="1">
      <c r="A10" s="175"/>
      <c r="B10" s="175"/>
      <c r="C10" s="175"/>
      <c r="D10" s="90"/>
      <c r="F10" s="185"/>
    </row>
    <row r="11" spans="1:4" ht="24.75" customHeight="1">
      <c r="A11" s="175"/>
      <c r="B11" s="175"/>
      <c r="C11" s="175"/>
      <c r="D11" s="90"/>
    </row>
    <row r="12" spans="1:4" ht="24.75" customHeight="1">
      <c r="A12" s="175"/>
      <c r="B12" s="175"/>
      <c r="C12" s="175"/>
      <c r="D12" s="90"/>
    </row>
    <row r="13" spans="1:4" ht="24.75" customHeight="1">
      <c r="A13" s="175"/>
      <c r="B13" s="175"/>
      <c r="C13" s="175"/>
      <c r="D13" s="90"/>
    </row>
    <row r="14" spans="1:4" ht="24.75" customHeight="1">
      <c r="A14" s="175"/>
      <c r="B14" s="175"/>
      <c r="C14" s="175"/>
      <c r="D14" s="90"/>
    </row>
    <row r="15" spans="1:4" ht="24.75" customHeight="1">
      <c r="A15" s="175"/>
      <c r="B15" s="175"/>
      <c r="C15" s="175"/>
      <c r="D15" s="90"/>
    </row>
    <row r="16" spans="1:4" ht="24.75" customHeight="1">
      <c r="A16" s="175"/>
      <c r="B16" s="175"/>
      <c r="C16" s="175"/>
      <c r="D16" s="90"/>
    </row>
    <row r="17" spans="1:4" ht="24.75" customHeight="1">
      <c r="A17" s="175"/>
      <c r="B17" s="175"/>
      <c r="C17" s="175"/>
      <c r="D17" s="90"/>
    </row>
    <row r="18" spans="1:4" ht="24.75" customHeight="1">
      <c r="A18" s="175"/>
      <c r="B18" s="175"/>
      <c r="C18" s="175"/>
      <c r="D18" s="90"/>
    </row>
    <row r="19" spans="1:3" ht="24.75" customHeight="1">
      <c r="A19" s="239" t="s">
        <v>302</v>
      </c>
      <c r="B19" s="239"/>
      <c r="C19" s="239"/>
    </row>
    <row r="20" spans="1:3" ht="36" customHeight="1">
      <c r="A20" s="451" t="s">
        <v>318</v>
      </c>
      <c r="B20" s="451"/>
      <c r="C20" s="451"/>
    </row>
    <row r="21" spans="1:4" ht="19.5" customHeight="1">
      <c r="A21" s="429" t="s">
        <v>319</v>
      </c>
      <c r="B21" s="464" t="s">
        <v>16</v>
      </c>
      <c r="C21" s="464" t="s">
        <v>10</v>
      </c>
      <c r="D21" s="177"/>
    </row>
    <row r="22" spans="1:4" ht="19.5" customHeight="1">
      <c r="A22" s="390"/>
      <c r="B22" s="465"/>
      <c r="C22" s="465"/>
      <c r="D22" s="304"/>
    </row>
    <row r="23" spans="1:4" ht="40.5" customHeight="1">
      <c r="A23" s="41" t="s">
        <v>306</v>
      </c>
      <c r="B23" s="327">
        <f>486+1212</f>
        <v>1698</v>
      </c>
      <c r="C23" s="180">
        <f>+B23/$B$26</f>
        <v>0.9912434325744308</v>
      </c>
      <c r="D23" s="304"/>
    </row>
    <row r="24" spans="1:4" ht="33" customHeight="1">
      <c r="A24" s="41" t="s">
        <v>303</v>
      </c>
      <c r="B24" s="327">
        <v>3</v>
      </c>
      <c r="C24" s="328">
        <f>+B24/$B$26</f>
        <v>0.0017513134851138354</v>
      </c>
      <c r="D24" s="35"/>
    </row>
    <row r="25" spans="1:4" ht="33" customHeight="1">
      <c r="A25" s="41" t="s">
        <v>295</v>
      </c>
      <c r="B25" s="327">
        <v>12</v>
      </c>
      <c r="C25" s="180">
        <f>+B25/$B$26</f>
        <v>0.0070052539404553416</v>
      </c>
      <c r="D25" s="35"/>
    </row>
    <row r="26" spans="1:4" ht="24.75" customHeight="1">
      <c r="A26" s="160" t="s">
        <v>12</v>
      </c>
      <c r="B26" s="307">
        <f>SUM(B23:B25)</f>
        <v>1713</v>
      </c>
      <c r="C26" s="308">
        <f>SUM(C23:C25)</f>
        <v>1</v>
      </c>
      <c r="D26" s="89"/>
    </row>
  </sheetData>
  <mergeCells count="9">
    <mergeCell ref="A2:C2"/>
    <mergeCell ref="A20:C20"/>
    <mergeCell ref="A4:A5"/>
    <mergeCell ref="B21:B22"/>
    <mergeCell ref="C21:C22"/>
    <mergeCell ref="D4:D5"/>
    <mergeCell ref="A21:A22"/>
    <mergeCell ref="B4:B5"/>
    <mergeCell ref="C4:C5"/>
  </mergeCells>
  <printOptions horizontalCentered="1" verticalCentered="1"/>
  <pageMargins left="0.984251968503937" right="0.3937007874015748" top="0.5905511811023623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 transitionEvaluation="1"/>
  <dimension ref="A1:N44"/>
  <sheetViews>
    <sheetView zoomScale="75" zoomScaleNormal="75" workbookViewId="0" topLeftCell="A1">
      <selection activeCell="E38" sqref="E38"/>
    </sheetView>
  </sheetViews>
  <sheetFormatPr defaultColWidth="11.421875" defaultRowHeight="12.75"/>
  <cols>
    <col min="1" max="1" width="18.140625" style="0" customWidth="1"/>
    <col min="2" max="2" width="12.7109375" style="0" customWidth="1"/>
    <col min="3" max="3" width="9.421875" style="0" customWidth="1"/>
    <col min="4" max="4" width="8.57421875" style="0" customWidth="1"/>
    <col min="5" max="5" width="7.28125" style="0" customWidth="1"/>
    <col min="6" max="6" width="8.57421875" style="0" customWidth="1"/>
    <col min="7" max="7" width="7.28125" style="0" customWidth="1"/>
    <col min="8" max="9" width="10.7109375" style="0" customWidth="1"/>
    <col min="10" max="10" width="11.00390625" style="0" customWidth="1"/>
    <col min="11" max="11" width="9.8515625" style="0" customWidth="1"/>
    <col min="12" max="16384" width="11.57421875" style="37" customWidth="1"/>
  </cols>
  <sheetData>
    <row r="1" spans="1:5" ht="12.75">
      <c r="A1" s="2" t="s">
        <v>15</v>
      </c>
      <c r="B1" s="2"/>
      <c r="C1" s="2"/>
      <c r="D1" s="2"/>
      <c r="E1" s="2"/>
    </row>
    <row r="2" spans="6:10" ht="15" customHeight="1">
      <c r="F2" s="1"/>
      <c r="G2" s="1"/>
      <c r="H2" s="1"/>
      <c r="I2" s="1"/>
      <c r="J2" s="1"/>
    </row>
    <row r="3" spans="2:9" ht="45" customHeight="1">
      <c r="B3" s="386" t="s">
        <v>141</v>
      </c>
      <c r="C3" s="386"/>
      <c r="D3" s="386"/>
      <c r="E3" s="386"/>
      <c r="F3" s="386"/>
      <c r="G3" s="386"/>
      <c r="H3" s="386"/>
      <c r="I3" s="386"/>
    </row>
    <row r="4" spans="1:10" ht="24.75" customHeight="1">
      <c r="A4" s="6"/>
      <c r="B4" s="6"/>
      <c r="C4" s="6"/>
      <c r="D4" s="6"/>
      <c r="E4" s="6"/>
      <c r="F4" s="52"/>
      <c r="G4" s="6"/>
      <c r="H4" s="6"/>
      <c r="I4" s="6"/>
      <c r="J4" s="6"/>
    </row>
    <row r="5" spans="1:9" ht="15" customHeight="1">
      <c r="A5" s="388" t="s">
        <v>18</v>
      </c>
      <c r="B5" s="387" t="s">
        <v>140</v>
      </c>
      <c r="C5" s="397"/>
      <c r="D5" s="387" t="s">
        <v>20</v>
      </c>
      <c r="E5" s="388"/>
      <c r="F5" s="383" t="s">
        <v>19</v>
      </c>
      <c r="G5" s="383"/>
      <c r="H5" s="383"/>
      <c r="I5" s="383"/>
    </row>
    <row r="6" spans="1:9" ht="15" customHeight="1">
      <c r="A6" s="391"/>
      <c r="B6" s="389"/>
      <c r="C6" s="398"/>
      <c r="D6" s="389"/>
      <c r="E6" s="390"/>
      <c r="F6" s="393" t="s">
        <v>12</v>
      </c>
      <c r="G6" s="394"/>
      <c r="H6" s="395" t="s">
        <v>5</v>
      </c>
      <c r="I6" s="395" t="s">
        <v>21</v>
      </c>
    </row>
    <row r="7" spans="1:9" s="55" customFormat="1" ht="15" customHeight="1">
      <c r="A7" s="392"/>
      <c r="B7" s="54" t="s">
        <v>9</v>
      </c>
      <c r="C7" s="20" t="s">
        <v>10</v>
      </c>
      <c r="D7" s="53" t="s">
        <v>9</v>
      </c>
      <c r="E7" s="53" t="s">
        <v>10</v>
      </c>
      <c r="F7" s="53" t="s">
        <v>9</v>
      </c>
      <c r="G7" s="53" t="s">
        <v>10</v>
      </c>
      <c r="H7" s="396"/>
      <c r="I7" s="396" t="s">
        <v>21</v>
      </c>
    </row>
    <row r="8" spans="1:9" s="56" customFormat="1" ht="39.75" customHeight="1">
      <c r="A8" s="10" t="s">
        <v>22</v>
      </c>
      <c r="B8" s="52">
        <f>+D8+F8</f>
        <v>9</v>
      </c>
      <c r="C8" s="72">
        <f>+B8/B10</f>
        <v>0.5294117647058824</v>
      </c>
      <c r="D8" s="52">
        <v>1</v>
      </c>
      <c r="E8" s="72" t="s">
        <v>23</v>
      </c>
      <c r="F8" s="52">
        <f>SUM(H8:I8)</f>
        <v>8</v>
      </c>
      <c r="G8" s="72">
        <f>+F8/F10</f>
        <v>0.5333333333333333</v>
      </c>
      <c r="H8" s="52">
        <v>8</v>
      </c>
      <c r="I8" s="24"/>
    </row>
    <row r="9" spans="1:9" s="56" customFormat="1" ht="39.75" customHeight="1">
      <c r="A9" s="10" t="s">
        <v>24</v>
      </c>
      <c r="B9" s="52">
        <f>+D9+F9</f>
        <v>8</v>
      </c>
      <c r="C9" s="72">
        <f>+B9/B10</f>
        <v>0.47058823529411764</v>
      </c>
      <c r="D9" s="105">
        <v>1</v>
      </c>
      <c r="E9" s="72">
        <f>+D9/D10</f>
        <v>0.5</v>
      </c>
      <c r="F9" s="105">
        <f>SUM(H9:I9)</f>
        <v>7</v>
      </c>
      <c r="G9" s="72">
        <f>+F9/F10</f>
        <v>0.4666666666666667</v>
      </c>
      <c r="H9" s="52">
        <v>6</v>
      </c>
      <c r="I9" s="57">
        <v>1</v>
      </c>
    </row>
    <row r="10" spans="1:9" s="56" customFormat="1" ht="39.75" customHeight="1">
      <c r="A10" s="58" t="s">
        <v>12</v>
      </c>
      <c r="B10" s="97">
        <f>SUM(B8:B9)</f>
        <v>17</v>
      </c>
      <c r="C10" s="200">
        <f>SUM(C8:C9)</f>
        <v>1</v>
      </c>
      <c r="D10" s="59">
        <f>SUM(D8:D9)</f>
        <v>2</v>
      </c>
      <c r="E10" s="87" t="s">
        <v>23</v>
      </c>
      <c r="F10" s="59">
        <f>SUM(F8:F9)</f>
        <v>15</v>
      </c>
      <c r="G10" s="60" t="s">
        <v>23</v>
      </c>
      <c r="H10" s="59">
        <f>SUM(H8:H9)</f>
        <v>14</v>
      </c>
      <c r="I10" s="59">
        <f>SUM(I8:I9)</f>
        <v>1</v>
      </c>
    </row>
    <row r="11" ht="109.5" customHeight="1"/>
    <row r="37" ht="12.75">
      <c r="A37" s="2"/>
    </row>
    <row r="38" ht="12.75">
      <c r="N38" s="37">
        <v>12750</v>
      </c>
    </row>
    <row r="39" spans="1:14" ht="27.75" customHeight="1">
      <c r="A39" s="37"/>
      <c r="B39" s="37"/>
      <c r="C39" s="37"/>
      <c r="D39" s="37"/>
      <c r="E39" s="37"/>
      <c r="F39" s="37"/>
      <c r="G39" s="37"/>
      <c r="N39" s="37">
        <v>19800</v>
      </c>
    </row>
    <row r="40" ht="12.75">
      <c r="N40" s="37">
        <f>+N38/N39*100</f>
        <v>64.39393939393939</v>
      </c>
    </row>
    <row r="42" spans="1:9" ht="25.5" customHeight="1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30" customHeight="1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30" customHeight="1">
      <c r="A44" s="37"/>
      <c r="B44" s="37"/>
      <c r="C44" s="37"/>
      <c r="D44" s="37"/>
      <c r="E44" s="37"/>
      <c r="F44" s="37"/>
      <c r="G44" s="37"/>
      <c r="H44" s="37"/>
      <c r="I44" s="37"/>
    </row>
  </sheetData>
  <mergeCells count="8">
    <mergeCell ref="B3:I3"/>
    <mergeCell ref="F5:I5"/>
    <mergeCell ref="D5:E6"/>
    <mergeCell ref="A5:A7"/>
    <mergeCell ref="F6:G6"/>
    <mergeCell ref="H6:H7"/>
    <mergeCell ref="I6:I7"/>
    <mergeCell ref="B5:C6"/>
  </mergeCells>
  <printOptions horizontalCentered="1"/>
  <pageMargins left="0.7874015748031497" right="0.75" top="1.1811023622047245" bottom="1" header="0" footer="0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M29"/>
  <sheetViews>
    <sheetView zoomScale="75" zoomScaleNormal="75" workbookViewId="0" topLeftCell="A21">
      <selection activeCell="H24" sqref="H24"/>
    </sheetView>
  </sheetViews>
  <sheetFormatPr defaultColWidth="11.421875" defaultRowHeight="12.75"/>
  <cols>
    <col min="1" max="1" width="13.421875" style="1" customWidth="1"/>
    <col min="2" max="2" width="19.28125" style="1" customWidth="1"/>
    <col min="3" max="3" width="12.28125" style="1" customWidth="1"/>
    <col min="4" max="5" width="14.00390625" style="7" customWidth="1"/>
    <col min="6" max="6" width="13.140625" style="7" customWidth="1"/>
    <col min="7" max="8" width="9.7109375" style="7" customWidth="1"/>
    <col min="9" max="9" width="9.7109375" style="36" customWidth="1"/>
    <col min="10" max="10" width="9.7109375" style="0" customWidth="1"/>
    <col min="11" max="11" width="9.7109375" style="36" customWidth="1"/>
    <col min="12" max="12" width="9.7109375" style="5" customWidth="1"/>
  </cols>
  <sheetData>
    <row r="1" spans="1:12" ht="24" customHeight="1">
      <c r="A1" s="96" t="s">
        <v>17</v>
      </c>
      <c r="B1" s="38"/>
      <c r="C1" s="38"/>
      <c r="G1" s="39"/>
      <c r="H1" s="39"/>
      <c r="L1" s="40"/>
    </row>
    <row r="2" spans="1:13" ht="39" customHeight="1">
      <c r="A2" s="374" t="s">
        <v>183</v>
      </c>
      <c r="B2" s="374"/>
      <c r="C2" s="374"/>
      <c r="D2" s="374"/>
      <c r="E2" s="374"/>
      <c r="F2" s="374"/>
      <c r="G2" s="374"/>
      <c r="H2" s="374"/>
      <c r="J2" s="36"/>
      <c r="K2"/>
      <c r="L2"/>
      <c r="M2" s="38"/>
    </row>
    <row r="3" spans="1:8" ht="24" customHeight="1">
      <c r="A3" s="388" t="s">
        <v>14</v>
      </c>
      <c r="B3" s="380" t="s">
        <v>165</v>
      </c>
      <c r="C3" s="383" t="s">
        <v>12</v>
      </c>
      <c r="D3" s="384"/>
      <c r="E3" s="385" t="s">
        <v>7</v>
      </c>
      <c r="F3" s="384"/>
      <c r="G3" s="383" t="s">
        <v>8</v>
      </c>
      <c r="H3" s="383"/>
    </row>
    <row r="4" spans="1:8" ht="24.75" customHeight="1">
      <c r="A4" s="376"/>
      <c r="B4" s="377"/>
      <c r="C4" s="19" t="s">
        <v>9</v>
      </c>
      <c r="D4" s="19" t="s">
        <v>10</v>
      </c>
      <c r="E4" s="19" t="s">
        <v>9</v>
      </c>
      <c r="F4" s="19" t="s">
        <v>10</v>
      </c>
      <c r="G4" s="19" t="s">
        <v>9</v>
      </c>
      <c r="H4" s="20" t="s">
        <v>10</v>
      </c>
    </row>
    <row r="5" spans="1:8" ht="30" customHeight="1">
      <c r="A5" s="363" t="s">
        <v>154</v>
      </c>
      <c r="B5" s="206" t="s">
        <v>220</v>
      </c>
      <c r="C5" s="207">
        <f aca="true" t="shared" si="0" ref="C5:C15">+E5+G5</f>
        <v>85</v>
      </c>
      <c r="D5" s="203">
        <f>C5/$C$16</f>
        <v>0.4473684210526316</v>
      </c>
      <c r="E5" s="204">
        <v>85</v>
      </c>
      <c r="F5" s="205">
        <f>E10/C10</f>
        <v>1</v>
      </c>
      <c r="G5" s="204"/>
      <c r="H5" s="205"/>
    </row>
    <row r="6" spans="1:8" ht="30" customHeight="1">
      <c r="A6" s="364"/>
      <c r="B6" s="206" t="s">
        <v>219</v>
      </c>
      <c r="C6" s="207">
        <f t="shared" si="0"/>
        <v>38</v>
      </c>
      <c r="D6" s="167"/>
      <c r="E6" s="208">
        <v>38</v>
      </c>
      <c r="F6" s="209"/>
      <c r="G6" s="208"/>
      <c r="H6" s="209"/>
    </row>
    <row r="7" spans="1:8" s="64" customFormat="1" ht="30" customHeight="1">
      <c r="A7" s="364"/>
      <c r="B7" s="206" t="s">
        <v>221</v>
      </c>
      <c r="C7" s="207">
        <f t="shared" si="0"/>
        <v>6</v>
      </c>
      <c r="D7" s="167">
        <f aca="true" t="shared" si="1" ref="D7:D12">C7/$C$16</f>
        <v>0.031578947368421054</v>
      </c>
      <c r="E7" s="208">
        <v>6</v>
      </c>
      <c r="F7" s="209">
        <f>E7/C7</f>
        <v>1</v>
      </c>
      <c r="G7" s="208"/>
      <c r="H7" s="209"/>
    </row>
    <row r="8" spans="1:8" ht="30" customHeight="1">
      <c r="A8" s="364"/>
      <c r="B8" s="206" t="s">
        <v>125</v>
      </c>
      <c r="C8" s="207">
        <f t="shared" si="0"/>
        <v>4</v>
      </c>
      <c r="D8" s="167">
        <f t="shared" si="1"/>
        <v>0.021052631578947368</v>
      </c>
      <c r="E8" s="208">
        <v>4</v>
      </c>
      <c r="F8" s="209">
        <f>E8/C8</f>
        <v>1</v>
      </c>
      <c r="G8" s="208"/>
      <c r="H8" s="209"/>
    </row>
    <row r="9" spans="1:8" s="64" customFormat="1" ht="30" customHeight="1">
      <c r="A9" s="364"/>
      <c r="B9" s="206" t="s">
        <v>162</v>
      </c>
      <c r="C9" s="207">
        <f t="shared" si="0"/>
        <v>13</v>
      </c>
      <c r="D9" s="167">
        <f t="shared" si="1"/>
        <v>0.06842105263157895</v>
      </c>
      <c r="E9" s="208">
        <v>13</v>
      </c>
      <c r="F9" s="209">
        <v>0</v>
      </c>
      <c r="G9" s="208"/>
      <c r="H9" s="209"/>
    </row>
    <row r="10" spans="1:8" s="64" customFormat="1" ht="42" customHeight="1">
      <c r="A10" s="364"/>
      <c r="B10" s="206" t="s">
        <v>26</v>
      </c>
      <c r="C10" s="207">
        <f t="shared" si="0"/>
        <v>11</v>
      </c>
      <c r="D10" s="167">
        <f t="shared" si="1"/>
        <v>0.05789473684210526</v>
      </c>
      <c r="E10" s="208">
        <v>11</v>
      </c>
      <c r="F10" s="209">
        <f aca="true" t="shared" si="2" ref="F10:F16">E10/C10</f>
        <v>1</v>
      </c>
      <c r="G10" s="208"/>
      <c r="H10" s="209"/>
    </row>
    <row r="11" spans="1:10" s="64" customFormat="1" ht="30" customHeight="1">
      <c r="A11" s="364"/>
      <c r="B11" s="210" t="s">
        <v>28</v>
      </c>
      <c r="C11" s="207">
        <f t="shared" si="0"/>
        <v>5</v>
      </c>
      <c r="D11" s="167">
        <f t="shared" si="1"/>
        <v>0.02631578947368421</v>
      </c>
      <c r="E11" s="208">
        <v>5</v>
      </c>
      <c r="F11" s="209">
        <f t="shared" si="2"/>
        <v>1</v>
      </c>
      <c r="G11" s="208"/>
      <c r="H11" s="209"/>
      <c r="J11" s="206"/>
    </row>
    <row r="12" spans="1:10" s="283" customFormat="1" ht="30" customHeight="1">
      <c r="A12" s="364"/>
      <c r="B12" s="206" t="s">
        <v>222</v>
      </c>
      <c r="C12" s="207">
        <f t="shared" si="0"/>
        <v>18</v>
      </c>
      <c r="D12" s="167">
        <f t="shared" si="1"/>
        <v>0.09473684210526316</v>
      </c>
      <c r="E12" s="208">
        <v>18</v>
      </c>
      <c r="F12" s="209">
        <f t="shared" si="2"/>
        <v>1</v>
      </c>
      <c r="G12" s="208"/>
      <c r="H12" s="209"/>
      <c r="J12" s="206"/>
    </row>
    <row r="13" spans="1:8" s="64" customFormat="1" ht="30" customHeight="1">
      <c r="A13" s="365"/>
      <c r="B13" s="211" t="s">
        <v>223</v>
      </c>
      <c r="C13" s="212">
        <f t="shared" si="0"/>
        <v>4</v>
      </c>
      <c r="D13" s="314">
        <f>C13/$C$16</f>
        <v>0.021052631578947368</v>
      </c>
      <c r="E13" s="213">
        <v>4</v>
      </c>
      <c r="F13" s="214">
        <f t="shared" si="2"/>
        <v>1</v>
      </c>
      <c r="G13" s="213"/>
      <c r="H13" s="214"/>
    </row>
    <row r="14" spans="1:8" ht="30" customHeight="1">
      <c r="A14" s="372" t="s">
        <v>325</v>
      </c>
      <c r="B14" s="163" t="s">
        <v>163</v>
      </c>
      <c r="C14" s="62">
        <f t="shared" si="0"/>
        <v>1</v>
      </c>
      <c r="D14" s="72">
        <f>C14/$C$16</f>
        <v>0.005263157894736842</v>
      </c>
      <c r="E14" s="164">
        <v>1</v>
      </c>
      <c r="F14" s="172">
        <f t="shared" si="2"/>
        <v>1</v>
      </c>
      <c r="G14" s="164"/>
      <c r="H14" s="172"/>
    </row>
    <row r="15" spans="1:8" ht="30" customHeight="1">
      <c r="A15" s="373"/>
      <c r="B15" s="163" t="s">
        <v>27</v>
      </c>
      <c r="C15" s="62">
        <f t="shared" si="0"/>
        <v>5</v>
      </c>
      <c r="D15" s="72">
        <f>C15/$C$16</f>
        <v>0.02631578947368421</v>
      </c>
      <c r="E15" s="164">
        <v>5</v>
      </c>
      <c r="F15" s="172">
        <f t="shared" si="2"/>
        <v>1</v>
      </c>
      <c r="G15" s="164"/>
      <c r="H15" s="172"/>
    </row>
    <row r="16" spans="1:13" s="66" customFormat="1" ht="18" customHeight="1">
      <c r="A16" s="97" t="s">
        <v>12</v>
      </c>
      <c r="B16" s="97"/>
      <c r="C16" s="26">
        <f>SUM(C5:C15)</f>
        <v>190</v>
      </c>
      <c r="D16" s="28">
        <f>SUM(D5:D15)</f>
        <v>0.7999999999999998</v>
      </c>
      <c r="E16" s="26">
        <f>SUM(E5:E15)</f>
        <v>190</v>
      </c>
      <c r="F16" s="27">
        <f t="shared" si="2"/>
        <v>1</v>
      </c>
      <c r="G16" s="26">
        <f>SUM(G5:G15)</f>
        <v>0</v>
      </c>
      <c r="H16" s="28">
        <f>G16/C16</f>
        <v>0</v>
      </c>
      <c r="M16" s="165"/>
    </row>
    <row r="17" spans="8:12" ht="26.25" customHeight="1">
      <c r="H17" s="346"/>
      <c r="I17" s="45"/>
      <c r="J17" s="46"/>
      <c r="L17" s="40"/>
    </row>
    <row r="18" ht="12.75">
      <c r="A18" s="96" t="s">
        <v>25</v>
      </c>
    </row>
    <row r="19" spans="1:9" ht="33.75" customHeight="1">
      <c r="A19" s="375" t="s">
        <v>164</v>
      </c>
      <c r="B19" s="375"/>
      <c r="C19" s="375"/>
      <c r="D19" s="375"/>
      <c r="E19" s="375"/>
      <c r="F19" s="375"/>
      <c r="G19" s="375"/>
      <c r="H19" s="1"/>
      <c r="I19"/>
    </row>
    <row r="20" spans="1:12" s="37" customFormat="1" ht="12.75">
      <c r="A20" s="6"/>
      <c r="B20" s="6"/>
      <c r="C20" s="6"/>
      <c r="D20" s="6"/>
      <c r="E20" s="6"/>
      <c r="F20" s="6"/>
      <c r="G20" s="6"/>
      <c r="H20" s="6"/>
      <c r="L20" s="8"/>
    </row>
    <row r="21" spans="1:7" ht="12.75">
      <c r="A21" s="399" t="s">
        <v>29</v>
      </c>
      <c r="B21" s="50" t="s">
        <v>12</v>
      </c>
      <c r="C21" s="20"/>
      <c r="D21" s="385" t="s">
        <v>7</v>
      </c>
      <c r="E21" s="384"/>
      <c r="F21" s="383" t="s">
        <v>8</v>
      </c>
      <c r="G21" s="383"/>
    </row>
    <row r="22" spans="1:7" ht="12.75">
      <c r="A22" s="371"/>
      <c r="B22" s="18" t="s">
        <v>9</v>
      </c>
      <c r="C22" s="19" t="s">
        <v>10</v>
      </c>
      <c r="D22" s="19" t="s">
        <v>9</v>
      </c>
      <c r="E22" s="19" t="s">
        <v>10</v>
      </c>
      <c r="F22" s="19" t="s">
        <v>9</v>
      </c>
      <c r="G22" s="20" t="s">
        <v>10</v>
      </c>
    </row>
    <row r="23" spans="1:7" ht="19.5" customHeight="1">
      <c r="A23" s="52" t="s">
        <v>224</v>
      </c>
      <c r="B23" s="105">
        <f>+D23+F23</f>
        <v>4</v>
      </c>
      <c r="C23" s="72">
        <f>+B23/$B$28</f>
        <v>0.021052631578947368</v>
      </c>
      <c r="D23" s="52">
        <v>4</v>
      </c>
      <c r="E23" s="24">
        <f aca="true" t="shared" si="3" ref="E23:E28">+D23/B23</f>
        <v>1</v>
      </c>
      <c r="F23" s="52"/>
      <c r="G23" s="52"/>
    </row>
    <row r="24" spans="1:7" ht="19.5" customHeight="1">
      <c r="A24" s="52" t="s">
        <v>126</v>
      </c>
      <c r="B24" s="105">
        <f>+D24+F24</f>
        <v>18</v>
      </c>
      <c r="C24" s="72">
        <f>+B24/$B$28</f>
        <v>0.09473684210526316</v>
      </c>
      <c r="D24" s="52">
        <v>18</v>
      </c>
      <c r="E24" s="24">
        <f t="shared" si="3"/>
        <v>1</v>
      </c>
      <c r="F24" s="52"/>
      <c r="G24" s="52"/>
    </row>
    <row r="25" spans="1:7" ht="19.5" customHeight="1">
      <c r="A25" s="52" t="s">
        <v>127</v>
      </c>
      <c r="B25" s="105">
        <f>+D25+F25</f>
        <v>94</v>
      </c>
      <c r="C25" s="72">
        <f>+B25/$B$28</f>
        <v>0.49473684210526314</v>
      </c>
      <c r="D25" s="52">
        <v>94</v>
      </c>
      <c r="E25" s="24">
        <f t="shared" si="3"/>
        <v>1</v>
      </c>
      <c r="F25" s="52"/>
      <c r="G25" s="24"/>
    </row>
    <row r="26" spans="1:7" ht="19.5" customHeight="1">
      <c r="A26" s="52" t="s">
        <v>128</v>
      </c>
      <c r="B26" s="105">
        <f>+D26+F26</f>
        <v>70</v>
      </c>
      <c r="C26" s="72">
        <f>+B26/$B$28</f>
        <v>0.3684210526315789</v>
      </c>
      <c r="D26" s="52">
        <v>70</v>
      </c>
      <c r="E26" s="24">
        <f t="shared" si="3"/>
        <v>1</v>
      </c>
      <c r="F26" s="52"/>
      <c r="G26" s="24"/>
    </row>
    <row r="27" spans="1:7" ht="19.5" customHeight="1">
      <c r="A27" s="52" t="s">
        <v>129</v>
      </c>
      <c r="B27" s="105">
        <f>+D27+F27</f>
        <v>4</v>
      </c>
      <c r="C27" s="72">
        <f>+B27/$B$28</f>
        <v>0.021052631578947368</v>
      </c>
      <c r="D27" s="52">
        <v>4</v>
      </c>
      <c r="E27" s="24">
        <f t="shared" si="3"/>
        <v>1</v>
      </c>
      <c r="F27" s="52"/>
      <c r="G27" s="52"/>
    </row>
    <row r="28" spans="1:13" s="202" customFormat="1" ht="19.5" customHeight="1">
      <c r="A28" s="97" t="s">
        <v>12</v>
      </c>
      <c r="B28" s="26">
        <f>SUM(B23:B27)</f>
        <v>190</v>
      </c>
      <c r="C28" s="28">
        <f>SUM(C23:C27)</f>
        <v>0.9999999999999999</v>
      </c>
      <c r="D28" s="26">
        <f>SUM(D23:D27)</f>
        <v>190</v>
      </c>
      <c r="E28" s="27">
        <f t="shared" si="3"/>
        <v>1</v>
      </c>
      <c r="F28" s="26">
        <f>SUM(F24:F27)</f>
        <v>0</v>
      </c>
      <c r="G28" s="28">
        <f>+F28/B28</f>
        <v>0</v>
      </c>
      <c r="H28" s="347"/>
      <c r="M28" s="201"/>
    </row>
    <row r="29" spans="4:11" ht="12.75">
      <c r="D29" s="1"/>
      <c r="E29" s="1"/>
      <c r="F29" s="1"/>
      <c r="G29" s="1"/>
      <c r="H29" s="1"/>
      <c r="I29"/>
      <c r="K29"/>
    </row>
  </sheetData>
  <mergeCells count="12">
    <mergeCell ref="A2:H2"/>
    <mergeCell ref="A19:G19"/>
    <mergeCell ref="A3:A4"/>
    <mergeCell ref="E3:F3"/>
    <mergeCell ref="G3:H3"/>
    <mergeCell ref="C3:D3"/>
    <mergeCell ref="B3:B4"/>
    <mergeCell ref="A5:A13"/>
    <mergeCell ref="D21:E21"/>
    <mergeCell ref="F21:G21"/>
    <mergeCell ref="A21:A22"/>
    <mergeCell ref="A14:A15"/>
  </mergeCells>
  <printOptions horizontalCentered="1"/>
  <pageMargins left="0.7874015748031497" right="0.3937007874015748" top="0.5905511811023623" bottom="1" header="0" footer="0"/>
  <pageSetup horizontalDpi="300" verticalDpi="300" orientation="portrait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N61"/>
  <sheetViews>
    <sheetView zoomScale="75" zoomScaleNormal="75" workbookViewId="0" topLeftCell="A1">
      <selection activeCell="F14" sqref="F14"/>
    </sheetView>
  </sheetViews>
  <sheetFormatPr defaultColWidth="11.421875" defaultRowHeight="12.75"/>
  <cols>
    <col min="1" max="1" width="22.7109375" style="0" customWidth="1"/>
    <col min="2" max="3" width="8.7109375" style="36" customWidth="1"/>
    <col min="4" max="9" width="8.7109375" style="0" customWidth="1"/>
  </cols>
  <sheetData>
    <row r="1" spans="1:3" ht="12.75">
      <c r="A1" s="2" t="s">
        <v>30</v>
      </c>
      <c r="B1" s="5"/>
      <c r="C1" s="5"/>
    </row>
    <row r="2" spans="1:4" ht="33" customHeight="1">
      <c r="A2" s="386" t="s">
        <v>31</v>
      </c>
      <c r="B2" s="386"/>
      <c r="C2" s="386"/>
      <c r="D2" s="386"/>
    </row>
    <row r="3" spans="1:4" ht="19.5" customHeight="1">
      <c r="A3" s="267" t="s">
        <v>32</v>
      </c>
      <c r="B3" s="268" t="s">
        <v>9</v>
      </c>
      <c r="C3" s="358" t="s">
        <v>10</v>
      </c>
      <c r="D3" s="358"/>
    </row>
    <row r="4" spans="1:4" ht="12" customHeight="1">
      <c r="A4" s="76" t="s">
        <v>39</v>
      </c>
      <c r="B4" s="71">
        <v>1</v>
      </c>
      <c r="C4" s="348">
        <f aca="true" t="shared" si="0" ref="C4:C13">B4/$B$39</f>
        <v>0.0049504950495049506</v>
      </c>
      <c r="D4" s="348"/>
    </row>
    <row r="5" spans="1:4" ht="12" customHeight="1">
      <c r="A5" s="76" t="s">
        <v>43</v>
      </c>
      <c r="B5" s="71">
        <v>6</v>
      </c>
      <c r="C5" s="348">
        <f t="shared" si="0"/>
        <v>0.0297029702970297</v>
      </c>
      <c r="D5" s="348"/>
    </row>
    <row r="6" spans="1:4" ht="12" customHeight="1">
      <c r="A6" s="76" t="s">
        <v>130</v>
      </c>
      <c r="B6" s="71">
        <v>2</v>
      </c>
      <c r="C6" s="348">
        <f t="shared" si="0"/>
        <v>0.009900990099009901</v>
      </c>
      <c r="D6" s="348"/>
    </row>
    <row r="7" spans="1:4" ht="12" customHeight="1">
      <c r="A7" s="77" t="s">
        <v>44</v>
      </c>
      <c r="B7" s="78">
        <v>1</v>
      </c>
      <c r="C7" s="357">
        <f t="shared" si="0"/>
        <v>0.0049504950495049506</v>
      </c>
      <c r="D7" s="357"/>
    </row>
    <row r="8" spans="1:4" ht="12" customHeight="1">
      <c r="A8" s="77" t="s">
        <v>47</v>
      </c>
      <c r="B8" s="78">
        <v>1</v>
      </c>
      <c r="C8" s="357">
        <f t="shared" si="0"/>
        <v>0.0049504950495049506</v>
      </c>
      <c r="D8" s="357"/>
    </row>
    <row r="9" spans="1:4" ht="12" customHeight="1">
      <c r="A9" s="77" t="s">
        <v>50</v>
      </c>
      <c r="B9" s="78">
        <v>1</v>
      </c>
      <c r="C9" s="357">
        <f t="shared" si="0"/>
        <v>0.0049504950495049506</v>
      </c>
      <c r="D9" s="357"/>
    </row>
    <row r="10" spans="1:4" ht="12" customHeight="1">
      <c r="A10" s="68" t="s">
        <v>48</v>
      </c>
      <c r="B10" s="69">
        <v>3</v>
      </c>
      <c r="C10" s="359">
        <f t="shared" si="0"/>
        <v>0.01485148514851485</v>
      </c>
      <c r="D10" s="359"/>
    </row>
    <row r="11" spans="1:4" ht="12" customHeight="1">
      <c r="A11" s="269" t="s">
        <v>37</v>
      </c>
      <c r="B11" s="270">
        <v>48</v>
      </c>
      <c r="C11" s="405">
        <f t="shared" si="0"/>
        <v>0.2376237623762376</v>
      </c>
      <c r="D11" s="406"/>
    </row>
    <row r="12" spans="1:4" ht="12" customHeight="1">
      <c r="A12" s="68" t="s">
        <v>45</v>
      </c>
      <c r="B12" s="69">
        <v>6</v>
      </c>
      <c r="C12" s="359">
        <f t="shared" si="0"/>
        <v>0.0297029702970297</v>
      </c>
      <c r="D12" s="359"/>
    </row>
    <row r="13" spans="1:4" ht="12" customHeight="1">
      <c r="A13" s="68" t="s">
        <v>34</v>
      </c>
      <c r="B13" s="69">
        <v>12</v>
      </c>
      <c r="C13" s="359">
        <f t="shared" si="0"/>
        <v>0.0594059405940594</v>
      </c>
      <c r="D13" s="359"/>
    </row>
    <row r="14" spans="1:4" ht="12" customHeight="1">
      <c r="A14" s="68" t="s">
        <v>225</v>
      </c>
      <c r="B14" s="69">
        <v>2</v>
      </c>
      <c r="C14" s="281"/>
      <c r="D14" s="281"/>
    </row>
    <row r="15" spans="1:4" ht="12" customHeight="1">
      <c r="A15" s="70" t="s">
        <v>49</v>
      </c>
      <c r="B15" s="71">
        <v>4</v>
      </c>
      <c r="C15" s="348">
        <f aca="true" t="shared" si="1" ref="C15:C23">B15/$B$39</f>
        <v>0.019801980198019802</v>
      </c>
      <c r="D15" s="348"/>
    </row>
    <row r="16" spans="1:4" ht="12" customHeight="1">
      <c r="A16" s="70" t="s">
        <v>135</v>
      </c>
      <c r="B16" s="71">
        <v>3</v>
      </c>
      <c r="C16" s="370">
        <f t="shared" si="1"/>
        <v>0.01485148514851485</v>
      </c>
      <c r="D16" s="370"/>
    </row>
    <row r="17" spans="1:4" ht="12" customHeight="1">
      <c r="A17" s="344" t="s">
        <v>33</v>
      </c>
      <c r="B17" s="345">
        <v>14</v>
      </c>
      <c r="C17" s="404">
        <f t="shared" si="1"/>
        <v>0.06930693069306931</v>
      </c>
      <c r="D17" s="404"/>
    </row>
    <row r="18" spans="1:4" ht="12" customHeight="1">
      <c r="A18" s="70" t="s">
        <v>35</v>
      </c>
      <c r="B18" s="71">
        <v>7</v>
      </c>
      <c r="C18" s="348">
        <f t="shared" si="1"/>
        <v>0.034653465346534656</v>
      </c>
      <c r="D18" s="348"/>
    </row>
    <row r="19" spans="1:4" ht="12" customHeight="1">
      <c r="A19" s="77" t="s">
        <v>51</v>
      </c>
      <c r="B19" s="78">
        <v>1</v>
      </c>
      <c r="C19" s="369">
        <f t="shared" si="1"/>
        <v>0.0049504950495049506</v>
      </c>
      <c r="D19" s="369"/>
    </row>
    <row r="20" spans="1:4" ht="12" customHeight="1">
      <c r="A20" s="342" t="s">
        <v>38</v>
      </c>
      <c r="B20" s="343">
        <v>16</v>
      </c>
      <c r="C20" s="350">
        <f t="shared" si="1"/>
        <v>0.07920792079207921</v>
      </c>
      <c r="D20" s="351"/>
    </row>
    <row r="21" spans="1:4" ht="12" customHeight="1">
      <c r="A21" s="68" t="s">
        <v>46</v>
      </c>
      <c r="B21" s="69">
        <v>1</v>
      </c>
      <c r="C21" s="352">
        <f t="shared" si="1"/>
        <v>0.0049504950495049506</v>
      </c>
      <c r="D21" s="352"/>
    </row>
    <row r="22" spans="1:4" ht="12" customHeight="1">
      <c r="A22" s="70" t="s">
        <v>184</v>
      </c>
      <c r="B22" s="71">
        <v>14</v>
      </c>
      <c r="C22" s="348">
        <f t="shared" si="1"/>
        <v>0.06930693069306931</v>
      </c>
      <c r="D22" s="348"/>
    </row>
    <row r="23" spans="1:4" ht="12" customHeight="1">
      <c r="A23" s="70" t="s">
        <v>52</v>
      </c>
      <c r="B23" s="71">
        <v>2</v>
      </c>
      <c r="C23" s="348">
        <f t="shared" si="1"/>
        <v>0.009900990099009901</v>
      </c>
      <c r="D23" s="348"/>
    </row>
    <row r="24" spans="1:4" ht="12" customHeight="1">
      <c r="A24" s="70" t="s">
        <v>227</v>
      </c>
      <c r="B24" s="71">
        <v>1</v>
      </c>
      <c r="C24" s="72"/>
      <c r="D24" s="72"/>
    </row>
    <row r="25" spans="1:4" ht="12" customHeight="1">
      <c r="A25" s="77" t="s">
        <v>42</v>
      </c>
      <c r="B25" s="78">
        <v>3</v>
      </c>
      <c r="C25" s="368">
        <f>B25/$B$39</f>
        <v>0.01485148514851485</v>
      </c>
      <c r="D25" s="368"/>
    </row>
    <row r="26" spans="1:4" ht="12" customHeight="1">
      <c r="A26" s="77" t="s">
        <v>36</v>
      </c>
      <c r="B26" s="78">
        <v>9</v>
      </c>
      <c r="C26" s="368">
        <f>B26/$B$39</f>
        <v>0.04455445544554455</v>
      </c>
      <c r="D26" s="368"/>
    </row>
    <row r="27" spans="1:4" ht="12" customHeight="1">
      <c r="A27" s="269" t="s">
        <v>40</v>
      </c>
      <c r="B27" s="270">
        <v>18</v>
      </c>
      <c r="C27" s="353">
        <f>B27/$B$39</f>
        <v>0.0891089108910891</v>
      </c>
      <c r="D27" s="354"/>
    </row>
    <row r="28" spans="1:4" ht="12" customHeight="1">
      <c r="A28" s="68" t="s">
        <v>228</v>
      </c>
      <c r="B28" s="69">
        <v>1</v>
      </c>
      <c r="C28" s="349">
        <f>B28/$B$39</f>
        <v>0.0049504950495049506</v>
      </c>
      <c r="D28" s="349"/>
    </row>
    <row r="29" spans="1:4" ht="12" customHeight="1">
      <c r="A29" s="68" t="s">
        <v>230</v>
      </c>
      <c r="B29" s="69">
        <v>1</v>
      </c>
      <c r="C29" s="278"/>
      <c r="D29" s="278"/>
    </row>
    <row r="30" spans="1:4" ht="12" customHeight="1">
      <c r="A30" s="70" t="s">
        <v>229</v>
      </c>
      <c r="B30" s="71">
        <v>1</v>
      </c>
      <c r="C30" s="370"/>
      <c r="D30" s="370"/>
    </row>
    <row r="31" spans="1:4" ht="12" customHeight="1">
      <c r="A31" s="70" t="s">
        <v>136</v>
      </c>
      <c r="B31" s="71">
        <v>12</v>
      </c>
      <c r="C31" s="370">
        <f>B31/$B$39</f>
        <v>0.0594059405940594</v>
      </c>
      <c r="D31" s="370"/>
    </row>
    <row r="32" spans="1:4" ht="12" customHeight="1">
      <c r="A32" s="70" t="s">
        <v>231</v>
      </c>
      <c r="B32" s="71">
        <v>1</v>
      </c>
      <c r="C32" s="370"/>
      <c r="D32" s="370"/>
    </row>
    <row r="33" spans="1:4" ht="12" customHeight="1">
      <c r="A33" s="77" t="s">
        <v>166</v>
      </c>
      <c r="B33" s="78">
        <v>1</v>
      </c>
      <c r="C33" s="369">
        <f>B33/$B$39</f>
        <v>0.0049504950495049506</v>
      </c>
      <c r="D33" s="369"/>
    </row>
    <row r="34" spans="1:4" ht="12" customHeight="1">
      <c r="A34" s="68" t="s">
        <v>167</v>
      </c>
      <c r="B34" s="69">
        <v>2</v>
      </c>
      <c r="C34" s="349">
        <f>B34/$B$39</f>
        <v>0.009900990099009901</v>
      </c>
      <c r="D34" s="349"/>
    </row>
    <row r="35" spans="1:4" ht="12" customHeight="1">
      <c r="A35" s="68" t="s">
        <v>226</v>
      </c>
      <c r="B35" s="69">
        <v>1</v>
      </c>
      <c r="C35" s="278"/>
      <c r="D35" s="278"/>
    </row>
    <row r="36" spans="1:4" ht="12" customHeight="1">
      <c r="A36" s="70" t="s">
        <v>232</v>
      </c>
      <c r="B36" s="71">
        <v>1</v>
      </c>
      <c r="C36" s="370">
        <f>B36/$B$39</f>
        <v>0.0049504950495049506</v>
      </c>
      <c r="D36" s="370"/>
    </row>
    <row r="37" spans="1:4" ht="12" customHeight="1">
      <c r="A37" s="77" t="s">
        <v>131</v>
      </c>
      <c r="B37" s="78">
        <v>2</v>
      </c>
      <c r="C37" s="368">
        <f>B37/$B$39</f>
        <v>0.009900990099009901</v>
      </c>
      <c r="D37" s="368"/>
    </row>
    <row r="38" spans="1:4" ht="12" customHeight="1">
      <c r="A38" s="68" t="s">
        <v>41</v>
      </c>
      <c r="B38" s="69">
        <v>3</v>
      </c>
      <c r="C38" s="366">
        <f>B38/$B$39</f>
        <v>0.01485148514851485</v>
      </c>
      <c r="D38" s="366"/>
    </row>
    <row r="39" spans="1:4" s="17" customFormat="1" ht="18" customHeight="1">
      <c r="A39" s="79" t="s">
        <v>12</v>
      </c>
      <c r="B39" s="80">
        <f>SUM(B4:B38)</f>
        <v>202</v>
      </c>
      <c r="C39" s="367">
        <f>SUM(C4:C38)</f>
        <v>0.9653465346534653</v>
      </c>
      <c r="D39" s="367"/>
    </row>
    <row r="40" spans="1:4" s="17" customFormat="1" ht="28.5" customHeight="1">
      <c r="A40" s="2" t="s">
        <v>53</v>
      </c>
      <c r="B40" s="225"/>
      <c r="C40" s="226"/>
      <c r="D40" s="227"/>
    </row>
    <row r="41" spans="1:4" s="17" customFormat="1" ht="5.25" customHeight="1">
      <c r="A41" s="2"/>
      <c r="B41" s="225"/>
      <c r="C41" s="226"/>
      <c r="D41" s="227"/>
    </row>
    <row r="42" spans="1:9" s="17" customFormat="1" ht="18" customHeight="1">
      <c r="A42" s="386" t="s">
        <v>211</v>
      </c>
      <c r="B42" s="386"/>
      <c r="C42" s="386"/>
      <c r="D42" s="386"/>
      <c r="E42" s="386"/>
      <c r="F42" s="386"/>
      <c r="G42" s="386"/>
      <c r="H42" s="386"/>
      <c r="I42" s="386"/>
    </row>
    <row r="43" spans="2:3" ht="9.75" customHeight="1">
      <c r="B43"/>
      <c r="C43"/>
    </row>
    <row r="44" spans="1:9" ht="12.75">
      <c r="A44" s="400" t="s">
        <v>21</v>
      </c>
      <c r="B44" s="402" t="s">
        <v>5</v>
      </c>
      <c r="C44" s="403"/>
      <c r="D44" s="355" t="s">
        <v>6</v>
      </c>
      <c r="E44" s="356"/>
      <c r="F44" s="360" t="s">
        <v>7</v>
      </c>
      <c r="G44" s="361"/>
      <c r="H44" s="360" t="s">
        <v>8</v>
      </c>
      <c r="I44" s="362"/>
    </row>
    <row r="45" spans="1:9" ht="12.75">
      <c r="A45" s="401"/>
      <c r="B45" s="216" t="s">
        <v>9</v>
      </c>
      <c r="C45" s="217" t="s">
        <v>10</v>
      </c>
      <c r="D45" s="216" t="s">
        <v>9</v>
      </c>
      <c r="E45" s="217" t="s">
        <v>10</v>
      </c>
      <c r="F45" s="216" t="s">
        <v>9</v>
      </c>
      <c r="G45" s="217" t="s">
        <v>10</v>
      </c>
      <c r="H45" s="243" t="s">
        <v>9</v>
      </c>
      <c r="I45" s="244" t="s">
        <v>10</v>
      </c>
    </row>
    <row r="46" spans="1:9" ht="12.75">
      <c r="A46" s="219" t="s">
        <v>76</v>
      </c>
      <c r="B46" s="228">
        <v>1</v>
      </c>
      <c r="C46" s="74">
        <f aca="true" t="shared" si="2" ref="C46:C51">+B46/$B$52</f>
        <v>0.0049504950495049506</v>
      </c>
      <c r="D46" s="221">
        <f aca="true" t="shared" si="3" ref="D46:D51">+F46+H46</f>
        <v>1</v>
      </c>
      <c r="E46" s="74">
        <f aca="true" t="shared" si="4" ref="E46:E51">+D46/$D$52</f>
        <v>0.0049504950495049506</v>
      </c>
      <c r="F46" s="228">
        <v>1</v>
      </c>
      <c r="G46" s="123">
        <f aca="true" t="shared" si="5" ref="G46:G52">F46/D46</f>
        <v>1</v>
      </c>
      <c r="H46" s="228"/>
      <c r="I46" s="123"/>
    </row>
    <row r="47" spans="1:14" ht="24.75" customHeight="1">
      <c r="A47" s="219" t="s">
        <v>168</v>
      </c>
      <c r="B47" s="220">
        <v>49</v>
      </c>
      <c r="C47" s="74">
        <f t="shared" si="2"/>
        <v>0.24257425742574257</v>
      </c>
      <c r="D47" s="221">
        <f t="shared" si="3"/>
        <v>49</v>
      </c>
      <c r="E47" s="74">
        <f t="shared" si="4"/>
        <v>0.24257425742574257</v>
      </c>
      <c r="F47" s="220">
        <v>47</v>
      </c>
      <c r="G47" s="123">
        <f t="shared" si="5"/>
        <v>0.9591836734693877</v>
      </c>
      <c r="H47" s="220">
        <v>2</v>
      </c>
      <c r="I47" s="123">
        <f aca="true" t="shared" si="6" ref="I47:I52">H47/D47</f>
        <v>0.04081632653061224</v>
      </c>
      <c r="J47" s="221"/>
      <c r="L47" s="277"/>
      <c r="N47" s="162"/>
    </row>
    <row r="48" spans="1:14" ht="24.75" customHeight="1">
      <c r="A48" s="219" t="s">
        <v>169</v>
      </c>
      <c r="B48" s="220">
        <v>9</v>
      </c>
      <c r="C48" s="74">
        <f t="shared" si="2"/>
        <v>0.04455445544554455</v>
      </c>
      <c r="D48" s="221">
        <f t="shared" si="3"/>
        <v>9</v>
      </c>
      <c r="E48" s="74">
        <f t="shared" si="4"/>
        <v>0.04455445544554455</v>
      </c>
      <c r="F48" s="220">
        <v>9</v>
      </c>
      <c r="G48" s="123">
        <f t="shared" si="5"/>
        <v>1</v>
      </c>
      <c r="H48" s="220"/>
      <c r="I48" s="123">
        <f t="shared" si="6"/>
        <v>0</v>
      </c>
      <c r="J48" s="221"/>
      <c r="L48" s="277"/>
      <c r="N48" s="162"/>
    </row>
    <row r="49" spans="1:14" ht="24.75" customHeight="1">
      <c r="A49" s="219" t="s">
        <v>170</v>
      </c>
      <c r="B49" s="220">
        <v>12</v>
      </c>
      <c r="C49" s="74">
        <f t="shared" si="2"/>
        <v>0.0594059405940594</v>
      </c>
      <c r="D49" s="221">
        <f t="shared" si="3"/>
        <v>12</v>
      </c>
      <c r="E49" s="74">
        <f t="shared" si="4"/>
        <v>0.0594059405940594</v>
      </c>
      <c r="F49" s="220">
        <v>12</v>
      </c>
      <c r="G49" s="123">
        <f t="shared" si="5"/>
        <v>1</v>
      </c>
      <c r="H49" s="220"/>
      <c r="I49" s="123">
        <f t="shared" si="6"/>
        <v>0</v>
      </c>
      <c r="J49" s="221"/>
      <c r="L49" s="277"/>
      <c r="N49" s="162"/>
    </row>
    <row r="50" spans="1:14" ht="24.75" customHeight="1">
      <c r="A50" s="222" t="s">
        <v>233</v>
      </c>
      <c r="B50" s="220">
        <v>85</v>
      </c>
      <c r="C50" s="74">
        <f t="shared" si="2"/>
        <v>0.4207920792079208</v>
      </c>
      <c r="D50" s="221">
        <f t="shared" si="3"/>
        <v>85</v>
      </c>
      <c r="E50" s="74">
        <f t="shared" si="4"/>
        <v>0.4207920792079208</v>
      </c>
      <c r="F50" s="220">
        <v>65</v>
      </c>
      <c r="G50" s="123">
        <f t="shared" si="5"/>
        <v>0.7647058823529411</v>
      </c>
      <c r="H50" s="220">
        <v>20</v>
      </c>
      <c r="I50" s="123">
        <f t="shared" si="6"/>
        <v>0.23529411764705882</v>
      </c>
      <c r="J50" s="221"/>
      <c r="L50" s="277"/>
      <c r="N50" s="162"/>
    </row>
    <row r="51" spans="1:14" ht="24.75" customHeight="1">
      <c r="A51" s="219" t="s">
        <v>82</v>
      </c>
      <c r="B51" s="220">
        <v>46</v>
      </c>
      <c r="C51" s="74">
        <f t="shared" si="2"/>
        <v>0.22772277227722773</v>
      </c>
      <c r="D51" s="221">
        <f t="shared" si="3"/>
        <v>46</v>
      </c>
      <c r="E51" s="74">
        <f t="shared" si="4"/>
        <v>0.22772277227722773</v>
      </c>
      <c r="F51" s="220">
        <v>33</v>
      </c>
      <c r="G51" s="123">
        <f t="shared" si="5"/>
        <v>0.717391304347826</v>
      </c>
      <c r="H51" s="220">
        <v>13</v>
      </c>
      <c r="I51" s="123">
        <f t="shared" si="6"/>
        <v>0.2826086956521739</v>
      </c>
      <c r="J51" s="221"/>
      <c r="N51" s="162"/>
    </row>
    <row r="52" spans="1:10" ht="30" customHeight="1">
      <c r="A52" s="223" t="s">
        <v>83</v>
      </c>
      <c r="B52" s="224">
        <f>SUM(B46:B51)</f>
        <v>202</v>
      </c>
      <c r="C52" s="124">
        <f>SUM(C47:C51)</f>
        <v>0.995049504950495</v>
      </c>
      <c r="D52" s="224">
        <f>SUM(D46:D51)</f>
        <v>202</v>
      </c>
      <c r="E52" s="124">
        <f>SUM(E47:E51)</f>
        <v>0.995049504950495</v>
      </c>
      <c r="F52" s="224">
        <f>SUM(F46:F51)</f>
        <v>167</v>
      </c>
      <c r="G52" s="124">
        <f t="shared" si="5"/>
        <v>0.8267326732673267</v>
      </c>
      <c r="H52" s="224">
        <f>SUM(H47:H51)</f>
        <v>35</v>
      </c>
      <c r="I52" s="124">
        <f t="shared" si="6"/>
        <v>0.17326732673267325</v>
      </c>
      <c r="J52" s="45"/>
    </row>
    <row r="53" ht="12.75">
      <c r="D53" s="46"/>
    </row>
    <row r="54" spans="4:6" ht="12.75">
      <c r="D54" s="42"/>
      <c r="F54" s="46"/>
    </row>
    <row r="55" ht="12.75">
      <c r="F55" s="46"/>
    </row>
    <row r="56" ht="12.75">
      <c r="F56" s="46"/>
    </row>
    <row r="57" ht="12.75">
      <c r="F57" s="46"/>
    </row>
    <row r="58" ht="12.75">
      <c r="F58" s="46"/>
    </row>
    <row r="59" ht="12.75">
      <c r="F59" s="46"/>
    </row>
    <row r="60" ht="12.75">
      <c r="F60" s="46"/>
    </row>
    <row r="61" ht="12.75">
      <c r="F61" s="46"/>
    </row>
  </sheetData>
  <mergeCells count="40">
    <mergeCell ref="C12:D12"/>
    <mergeCell ref="C17:D17"/>
    <mergeCell ref="C18:D18"/>
    <mergeCell ref="C8:D8"/>
    <mergeCell ref="C9:D9"/>
    <mergeCell ref="C10:D10"/>
    <mergeCell ref="C11:D11"/>
    <mergeCell ref="F44:G44"/>
    <mergeCell ref="H44:I44"/>
    <mergeCell ref="A44:A45"/>
    <mergeCell ref="B44:C44"/>
    <mergeCell ref="A2:D2"/>
    <mergeCell ref="D44:E44"/>
    <mergeCell ref="C4:D4"/>
    <mergeCell ref="C5:D5"/>
    <mergeCell ref="C6:D6"/>
    <mergeCell ref="C7:D7"/>
    <mergeCell ref="C3:D3"/>
    <mergeCell ref="C13:D13"/>
    <mergeCell ref="C15:D15"/>
    <mergeCell ref="C16:D16"/>
    <mergeCell ref="C36:D36"/>
    <mergeCell ref="C28:D28"/>
    <mergeCell ref="C19:D19"/>
    <mergeCell ref="C20:D20"/>
    <mergeCell ref="C21:D21"/>
    <mergeCell ref="C22:D22"/>
    <mergeCell ref="C32:D32"/>
    <mergeCell ref="C27:D27"/>
    <mergeCell ref="C30:D30"/>
    <mergeCell ref="C34:D34"/>
    <mergeCell ref="C33:D33"/>
    <mergeCell ref="C31:D31"/>
    <mergeCell ref="C23:D23"/>
    <mergeCell ref="C25:D25"/>
    <mergeCell ref="C26:D26"/>
    <mergeCell ref="C38:D38"/>
    <mergeCell ref="A42:I42"/>
    <mergeCell ref="C39:D39"/>
    <mergeCell ref="C37:D37"/>
  </mergeCells>
  <printOptions horizontalCentered="1" verticalCentered="1"/>
  <pageMargins left="0.984251968503937" right="0.5905511811023623" top="0.5905511811023623" bottom="1" header="0" footer="0"/>
  <pageSetup horizontalDpi="300" verticalDpi="3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L39"/>
  <sheetViews>
    <sheetView zoomScale="75" zoomScaleNormal="75" workbookViewId="0" topLeftCell="A21">
      <selection activeCell="C42" sqref="C42"/>
    </sheetView>
  </sheetViews>
  <sheetFormatPr defaultColWidth="11.421875" defaultRowHeight="12.75"/>
  <cols>
    <col min="1" max="1" width="29.8515625" style="6" customWidth="1"/>
    <col min="2" max="9" width="8.7109375" style="6" customWidth="1"/>
    <col min="10" max="16384" width="11.57421875" style="37" customWidth="1"/>
  </cols>
  <sheetData>
    <row r="1" spans="1:9" ht="14.25">
      <c r="A1" s="82" t="s">
        <v>64</v>
      </c>
      <c r="B1" s="1"/>
      <c r="C1" s="1"/>
      <c r="D1" s="1"/>
      <c r="E1" s="1"/>
      <c r="F1" s="1"/>
      <c r="G1" s="1"/>
      <c r="H1" s="1"/>
      <c r="I1" s="1"/>
    </row>
    <row r="2" spans="1:9" ht="14.25">
      <c r="A2" s="82"/>
      <c r="B2" s="1"/>
      <c r="C2" s="1"/>
      <c r="D2" s="1"/>
      <c r="E2" s="1"/>
      <c r="F2" s="1"/>
      <c r="G2" s="1"/>
      <c r="H2" s="1"/>
      <c r="I2" s="1"/>
    </row>
    <row r="3" spans="2:10" s="56" customFormat="1" ht="39.75" customHeight="1">
      <c r="B3" s="386" t="s">
        <v>54</v>
      </c>
      <c r="C3" s="386"/>
      <c r="D3" s="386"/>
      <c r="E3" s="386"/>
      <c r="F3" s="386"/>
      <c r="G3" s="386"/>
      <c r="H3" s="386"/>
      <c r="I3" s="386"/>
      <c r="J3" s="1"/>
    </row>
    <row r="5" spans="1:9" ht="21" customHeight="1">
      <c r="A5" s="388" t="s">
        <v>55</v>
      </c>
      <c r="B5" s="387" t="s">
        <v>56</v>
      </c>
      <c r="C5" s="388"/>
      <c r="D5" s="83" t="s">
        <v>6</v>
      </c>
      <c r="E5" s="84"/>
      <c r="F5" s="85" t="s">
        <v>7</v>
      </c>
      <c r="G5" s="84"/>
      <c r="H5" s="85" t="s">
        <v>8</v>
      </c>
      <c r="I5" s="115"/>
    </row>
    <row r="6" spans="1:9" s="168" customFormat="1" ht="24.75" customHeight="1">
      <c r="A6" s="407"/>
      <c r="B6" s="19" t="s">
        <v>57</v>
      </c>
      <c r="C6" s="18" t="s">
        <v>10</v>
      </c>
      <c r="D6" s="18" t="s">
        <v>57</v>
      </c>
      <c r="E6" s="18" t="s">
        <v>10</v>
      </c>
      <c r="F6" s="18" t="s">
        <v>57</v>
      </c>
      <c r="G6" s="18" t="s">
        <v>10</v>
      </c>
      <c r="H6" s="19" t="s">
        <v>57</v>
      </c>
      <c r="I6" s="20" t="s">
        <v>10</v>
      </c>
    </row>
    <row r="7" spans="1:9" s="168" customFormat="1" ht="19.5" customHeight="1">
      <c r="A7" s="21" t="s">
        <v>58</v>
      </c>
      <c r="B7" s="23">
        <v>24</v>
      </c>
      <c r="C7" s="72">
        <f>+B7/$B$12</f>
        <v>0.03773584905660377</v>
      </c>
      <c r="D7" s="23">
        <f aca="true" t="shared" si="0" ref="D7:D12">+F7+H7</f>
        <v>903</v>
      </c>
      <c r="E7" s="167">
        <f>D7/$D$12</f>
        <v>0.034761519805982216</v>
      </c>
      <c r="F7" s="23">
        <v>234</v>
      </c>
      <c r="G7" s="24">
        <f aca="true" t="shared" si="1" ref="G7:G12">F7/D7</f>
        <v>0.2591362126245847</v>
      </c>
      <c r="H7" s="23">
        <v>669</v>
      </c>
      <c r="I7" s="24">
        <f aca="true" t="shared" si="2" ref="I7:I12">+H7/D7</f>
        <v>0.7408637873754153</v>
      </c>
    </row>
    <row r="8" spans="1:9" s="168" customFormat="1" ht="19.5" customHeight="1">
      <c r="A8" s="61" t="s">
        <v>59</v>
      </c>
      <c r="B8" s="62">
        <v>39</v>
      </c>
      <c r="C8" s="72">
        <f>+B8/$B$12</f>
        <v>0.06132075471698113</v>
      </c>
      <c r="D8" s="62">
        <f t="shared" si="0"/>
        <v>602</v>
      </c>
      <c r="E8" s="167">
        <f>D8/$D$12</f>
        <v>0.023174346537321477</v>
      </c>
      <c r="F8" s="62">
        <v>339</v>
      </c>
      <c r="G8" s="63">
        <f t="shared" si="1"/>
        <v>0.5631229235880398</v>
      </c>
      <c r="H8" s="62">
        <v>263</v>
      </c>
      <c r="I8" s="63">
        <f t="shared" si="2"/>
        <v>0.4368770764119601</v>
      </c>
    </row>
    <row r="9" spans="1:9" s="168" customFormat="1" ht="19.5" customHeight="1">
      <c r="A9" s="21" t="s">
        <v>60</v>
      </c>
      <c r="B9" s="23">
        <v>206</v>
      </c>
      <c r="C9" s="72">
        <f>+B9/$B$12</f>
        <v>0.3238993710691824</v>
      </c>
      <c r="D9" s="23">
        <f t="shared" si="0"/>
        <v>4342</v>
      </c>
      <c r="E9" s="167">
        <f>D9/$D$12</f>
        <v>0.16714786156985026</v>
      </c>
      <c r="F9" s="23">
        <v>2589</v>
      </c>
      <c r="G9" s="24">
        <f t="shared" si="1"/>
        <v>0.5962690004606173</v>
      </c>
      <c r="H9" s="23">
        <v>1753</v>
      </c>
      <c r="I9" s="24">
        <f t="shared" si="2"/>
        <v>0.4037309995393828</v>
      </c>
    </row>
    <row r="10" spans="1:9" s="168" customFormat="1" ht="19.5" customHeight="1">
      <c r="A10" s="61" t="s">
        <v>61</v>
      </c>
      <c r="B10" s="62">
        <v>145</v>
      </c>
      <c r="C10" s="72">
        <f>+B10/$B$12</f>
        <v>0.2279874213836478</v>
      </c>
      <c r="D10" s="62">
        <f t="shared" si="0"/>
        <v>3861</v>
      </c>
      <c r="E10" s="167">
        <f>D10/$D$12</f>
        <v>0.14863148169534587</v>
      </c>
      <c r="F10" s="62">
        <v>3094</v>
      </c>
      <c r="G10" s="63">
        <f t="shared" si="1"/>
        <v>0.8013468013468014</v>
      </c>
      <c r="H10" s="62">
        <v>767</v>
      </c>
      <c r="I10" s="63">
        <f t="shared" si="2"/>
        <v>0.19865319865319866</v>
      </c>
    </row>
    <row r="11" spans="1:9" s="168" customFormat="1" ht="19.5" customHeight="1">
      <c r="A11" s="21" t="s">
        <v>62</v>
      </c>
      <c r="B11" s="23">
        <v>222</v>
      </c>
      <c r="C11" s="72">
        <f>+B11/$B$12</f>
        <v>0.3490566037735849</v>
      </c>
      <c r="D11" s="23">
        <f t="shared" si="0"/>
        <v>16269</v>
      </c>
      <c r="E11" s="167">
        <f>D11/$D$12</f>
        <v>0.6262847903915002</v>
      </c>
      <c r="F11" s="23">
        <v>7741</v>
      </c>
      <c r="G11" s="24">
        <f t="shared" si="1"/>
        <v>0.47581289569119184</v>
      </c>
      <c r="H11" s="23">
        <v>8528</v>
      </c>
      <c r="I11" s="24">
        <f t="shared" si="2"/>
        <v>0.5241871043088082</v>
      </c>
    </row>
    <row r="12" spans="1:9" s="168" customFormat="1" ht="24.75" customHeight="1">
      <c r="A12" s="65" t="s">
        <v>63</v>
      </c>
      <c r="B12" s="29">
        <f>SUM(B7:B11)</f>
        <v>636</v>
      </c>
      <c r="C12" s="87">
        <f>SUM(C7:C11)</f>
        <v>1</v>
      </c>
      <c r="D12" s="29">
        <f t="shared" si="0"/>
        <v>25977</v>
      </c>
      <c r="E12" s="87">
        <f>SUM(E7:E11)</f>
        <v>1</v>
      </c>
      <c r="F12" s="29">
        <f>SUM(F7:F11)</f>
        <v>13997</v>
      </c>
      <c r="G12" s="87">
        <f t="shared" si="1"/>
        <v>0.5388228047888517</v>
      </c>
      <c r="H12" s="29">
        <f>SUM(H7:H11)</f>
        <v>11980</v>
      </c>
      <c r="I12" s="87">
        <f t="shared" si="2"/>
        <v>0.4611771952111483</v>
      </c>
    </row>
    <row r="13" spans="1:9" s="168" customFormat="1" ht="24.75" customHeight="1">
      <c r="A13" s="88"/>
      <c r="B13" s="89"/>
      <c r="C13" s="90"/>
      <c r="D13" s="89"/>
      <c r="E13" s="90"/>
      <c r="F13" s="89"/>
      <c r="G13" s="90"/>
      <c r="H13" s="89"/>
      <c r="I13" s="90"/>
    </row>
    <row r="14" spans="1:9" s="168" customFormat="1" ht="24.75" customHeight="1">
      <c r="A14" s="88"/>
      <c r="B14" s="89"/>
      <c r="C14" s="90"/>
      <c r="D14" s="89"/>
      <c r="E14" s="90"/>
      <c r="F14" s="89"/>
      <c r="G14" s="90"/>
      <c r="H14" s="89"/>
      <c r="I14" s="90"/>
    </row>
    <row r="15" spans="1:9" s="168" customFormat="1" ht="19.5" customHeight="1">
      <c r="A15" s="88"/>
      <c r="B15" s="89"/>
      <c r="C15" s="90"/>
      <c r="D15" s="89"/>
      <c r="E15" s="90"/>
      <c r="F15" s="89"/>
      <c r="G15" s="90"/>
      <c r="H15" s="89"/>
      <c r="I15" s="90"/>
    </row>
    <row r="16" spans="1:9" s="168" customFormat="1" ht="19.5" customHeight="1">
      <c r="A16" s="88"/>
      <c r="B16" s="89"/>
      <c r="C16" s="90"/>
      <c r="D16" s="89"/>
      <c r="E16" s="90"/>
      <c r="F16" s="89"/>
      <c r="G16" s="90"/>
      <c r="H16" s="89"/>
      <c r="I16" s="90"/>
    </row>
    <row r="17" spans="1:9" s="168" customFormat="1" ht="19.5" customHeight="1">
      <c r="A17" s="88"/>
      <c r="B17" s="89"/>
      <c r="C17" s="90"/>
      <c r="D17" s="89"/>
      <c r="E17" s="90"/>
      <c r="F17" s="89"/>
      <c r="G17" s="90"/>
      <c r="H17" s="89"/>
      <c r="I17" s="90"/>
    </row>
    <row r="18" spans="1:9" s="168" customFormat="1" ht="19.5" customHeight="1">
      <c r="A18" s="88"/>
      <c r="B18" s="89"/>
      <c r="C18" s="90"/>
      <c r="D18" s="89"/>
      <c r="E18" s="90"/>
      <c r="F18" s="89"/>
      <c r="G18" s="90"/>
      <c r="H18" s="89"/>
      <c r="I18" s="90"/>
    </row>
    <row r="19" spans="1:9" s="168" customFormat="1" ht="19.5" customHeight="1">
      <c r="A19" s="88"/>
      <c r="B19" s="89"/>
      <c r="C19" s="90"/>
      <c r="D19" s="89"/>
      <c r="E19" s="90"/>
      <c r="F19" s="89"/>
      <c r="G19" s="90"/>
      <c r="H19" s="89"/>
      <c r="I19" s="90"/>
    </row>
    <row r="20" spans="1:9" s="168" customFormat="1" ht="19.5" customHeight="1">
      <c r="A20" s="88"/>
      <c r="B20" s="89"/>
      <c r="C20" s="90"/>
      <c r="D20" s="89"/>
      <c r="E20" s="90"/>
      <c r="F20" s="89"/>
      <c r="G20" s="90"/>
      <c r="H20" s="89"/>
      <c r="I20" s="90"/>
    </row>
    <row r="21" spans="1:9" s="168" customFormat="1" ht="19.5" customHeight="1">
      <c r="A21" s="88"/>
      <c r="B21" s="89"/>
      <c r="C21" s="90"/>
      <c r="D21" s="89"/>
      <c r="E21" s="90"/>
      <c r="F21" s="89"/>
      <c r="G21" s="90"/>
      <c r="H21" s="89"/>
      <c r="I21" s="90"/>
    </row>
    <row r="22" spans="1:9" s="168" customFormat="1" ht="24.75" customHeight="1">
      <c r="A22" s="82" t="s">
        <v>67</v>
      </c>
      <c r="B22" s="89"/>
      <c r="C22" s="91"/>
      <c r="D22" s="89"/>
      <c r="E22" s="90"/>
      <c r="F22" s="89"/>
      <c r="G22" s="90"/>
      <c r="H22" s="89"/>
      <c r="I22" s="90"/>
    </row>
    <row r="23" spans="2:9" s="56" customFormat="1" ht="31.5" customHeight="1">
      <c r="B23" s="94" t="s">
        <v>308</v>
      </c>
      <c r="C23" s="94"/>
      <c r="D23" s="95"/>
      <c r="E23" s="95"/>
      <c r="F23" s="95"/>
      <c r="G23" s="95"/>
      <c r="H23" s="95"/>
      <c r="I23" s="95"/>
    </row>
    <row r="24" spans="2:9" s="56" customFormat="1" ht="12" customHeight="1">
      <c r="B24" s="94"/>
      <c r="C24" s="94"/>
      <c r="D24" s="95"/>
      <c r="E24" s="95"/>
      <c r="F24" s="95"/>
      <c r="G24" s="95"/>
      <c r="H24" s="95"/>
      <c r="I24" s="95"/>
    </row>
    <row r="25" spans="1:9" ht="19.5" customHeight="1">
      <c r="A25" s="388" t="s">
        <v>65</v>
      </c>
      <c r="B25" s="387" t="s">
        <v>56</v>
      </c>
      <c r="C25" s="388"/>
      <c r="D25" s="408" t="s">
        <v>6</v>
      </c>
      <c r="E25" s="409"/>
      <c r="F25" s="85" t="s">
        <v>7</v>
      </c>
      <c r="G25" s="84"/>
      <c r="H25" s="85" t="s">
        <v>8</v>
      </c>
      <c r="I25" s="85"/>
    </row>
    <row r="26" spans="1:9" s="168" customFormat="1" ht="19.5" customHeight="1">
      <c r="A26" s="407" t="s">
        <v>66</v>
      </c>
      <c r="B26" s="19" t="s">
        <v>9</v>
      </c>
      <c r="C26" s="18" t="s">
        <v>10</v>
      </c>
      <c r="D26" s="18" t="s">
        <v>9</v>
      </c>
      <c r="E26" s="18" t="s">
        <v>10</v>
      </c>
      <c r="F26" s="18" t="s">
        <v>9</v>
      </c>
      <c r="G26" s="18" t="s">
        <v>10</v>
      </c>
      <c r="H26" s="19" t="s">
        <v>9</v>
      </c>
      <c r="I26" s="50" t="s">
        <v>10</v>
      </c>
    </row>
    <row r="27" spans="1:9" s="168" customFormat="1" ht="19.5" customHeight="1">
      <c r="A27" s="96" t="s">
        <v>22</v>
      </c>
      <c r="B27" s="52">
        <v>165</v>
      </c>
      <c r="C27" s="72">
        <f>+B27/B29</f>
        <v>0.25943396226415094</v>
      </c>
      <c r="D27" s="23">
        <f>+F27+H27</f>
        <v>16374</v>
      </c>
      <c r="E27" s="167">
        <f>+D27/D29</f>
        <v>0.6303268275782423</v>
      </c>
      <c r="F27" s="23">
        <v>7309</v>
      </c>
      <c r="G27" s="24">
        <f>+F27/D27</f>
        <v>0.44637840478807866</v>
      </c>
      <c r="H27" s="23">
        <v>9065</v>
      </c>
      <c r="I27" s="24">
        <f>+H27/D27</f>
        <v>0.5536215952119213</v>
      </c>
    </row>
    <row r="28" spans="1:9" s="168" customFormat="1" ht="19.5" customHeight="1">
      <c r="A28" s="96" t="s">
        <v>24</v>
      </c>
      <c r="B28" s="23">
        <v>471</v>
      </c>
      <c r="C28" s="72">
        <f>+B28/B29</f>
        <v>0.7405660377358491</v>
      </c>
      <c r="D28" s="23">
        <f>+F28+H28</f>
        <v>9603</v>
      </c>
      <c r="E28" s="167">
        <f>+D28/D29</f>
        <v>0.36967317242175773</v>
      </c>
      <c r="F28" s="23">
        <f>13997-F27</f>
        <v>6688</v>
      </c>
      <c r="G28" s="24">
        <f>+F28/D28</f>
        <v>0.6964490263459335</v>
      </c>
      <c r="H28" s="23">
        <f>11980-H27</f>
        <v>2915</v>
      </c>
      <c r="I28" s="24">
        <f>+H28/D28</f>
        <v>0.3035509736540664</v>
      </c>
    </row>
    <row r="29" spans="1:9" s="168" customFormat="1" ht="19.5" customHeight="1">
      <c r="A29" s="65" t="s">
        <v>12</v>
      </c>
      <c r="B29" s="97">
        <f>SUM(B27:B28)</f>
        <v>636</v>
      </c>
      <c r="C29" s="87">
        <v>0.7876712328767124</v>
      </c>
      <c r="D29" s="29">
        <f>+F29+H29</f>
        <v>25977</v>
      </c>
      <c r="E29" s="87">
        <v>0.8097233864207879</v>
      </c>
      <c r="F29" s="29">
        <f>SUM(F27:F28)</f>
        <v>13997</v>
      </c>
      <c r="G29" s="87">
        <f>+F29/D29</f>
        <v>0.5388228047888517</v>
      </c>
      <c r="H29" s="29">
        <f>SUM(H27:H28)</f>
        <v>11980</v>
      </c>
      <c r="I29" s="87">
        <f>+H29/D29</f>
        <v>0.4611771952111483</v>
      </c>
    </row>
    <row r="30" spans="11:12" ht="12.75">
      <c r="K30" s="187"/>
      <c r="L30" s="187"/>
    </row>
    <row r="31" spans="1:9" ht="14.25">
      <c r="A31" s="82" t="s">
        <v>3</v>
      </c>
      <c r="B31" s="89"/>
      <c r="C31" s="91"/>
      <c r="D31" s="89"/>
      <c r="E31" s="90"/>
      <c r="F31" s="89"/>
      <c r="G31" s="90"/>
      <c r="H31" s="89"/>
      <c r="I31" s="90"/>
    </row>
    <row r="32" spans="1:9" ht="12.75">
      <c r="A32" s="1"/>
      <c r="B32" s="5"/>
      <c r="C32" s="93"/>
      <c r="D32" s="40"/>
      <c r="E32" s="93"/>
      <c r="F32" s="40"/>
      <c r="G32" s="93"/>
      <c r="H32" s="40"/>
      <c r="I32" s="93"/>
    </row>
    <row r="33" spans="1:9" ht="25.5">
      <c r="A33" s="56"/>
      <c r="B33" s="94" t="s">
        <v>309</v>
      </c>
      <c r="C33" s="94"/>
      <c r="D33" s="95"/>
      <c r="E33" s="95"/>
      <c r="F33" s="95"/>
      <c r="G33" s="95"/>
      <c r="H33" s="95"/>
      <c r="I33" s="95"/>
    </row>
    <row r="34" spans="1:9" ht="12.75">
      <c r="A34" s="56"/>
      <c r="B34" s="94"/>
      <c r="C34" s="94"/>
      <c r="D34" s="95"/>
      <c r="E34" s="95"/>
      <c r="F34" s="95"/>
      <c r="G34" s="95"/>
      <c r="H34" s="95"/>
      <c r="I34" s="95"/>
    </row>
    <row r="35" spans="1:9" ht="19.5" customHeight="1">
      <c r="A35" s="388" t="s">
        <v>96</v>
      </c>
      <c r="B35" s="387" t="s">
        <v>56</v>
      </c>
      <c r="C35" s="388"/>
      <c r="D35" s="408" t="s">
        <v>6</v>
      </c>
      <c r="E35" s="409"/>
      <c r="F35" s="85" t="s">
        <v>7</v>
      </c>
      <c r="G35" s="84"/>
      <c r="H35" s="85" t="s">
        <v>8</v>
      </c>
      <c r="I35" s="85"/>
    </row>
    <row r="36" spans="1:9" s="168" customFormat="1" ht="19.5" customHeight="1">
      <c r="A36" s="407" t="s">
        <v>66</v>
      </c>
      <c r="B36" s="19" t="s">
        <v>9</v>
      </c>
      <c r="C36" s="18" t="s">
        <v>10</v>
      </c>
      <c r="D36" s="18" t="s">
        <v>9</v>
      </c>
      <c r="E36" s="18" t="s">
        <v>10</v>
      </c>
      <c r="F36" s="18" t="s">
        <v>9</v>
      </c>
      <c r="G36" s="18" t="s">
        <v>10</v>
      </c>
      <c r="H36" s="19" t="s">
        <v>9</v>
      </c>
      <c r="I36" s="50" t="s">
        <v>10</v>
      </c>
    </row>
    <row r="37" spans="1:9" s="168" customFormat="1" ht="19.5" customHeight="1">
      <c r="A37" s="96" t="s">
        <v>91</v>
      </c>
      <c r="B37" s="52">
        <v>220</v>
      </c>
      <c r="C37" s="72">
        <f>+B37/B39</f>
        <v>0.34591194968553457</v>
      </c>
      <c r="D37" s="23">
        <f>+F37+H37</f>
        <v>5219</v>
      </c>
      <c r="E37" s="167">
        <f>+D37/D39</f>
        <v>0.2009084959772106</v>
      </c>
      <c r="F37" s="23">
        <v>3513</v>
      </c>
      <c r="G37" s="24">
        <v>0</v>
      </c>
      <c r="H37" s="23">
        <v>1706</v>
      </c>
      <c r="I37" s="24">
        <v>0</v>
      </c>
    </row>
    <row r="38" spans="1:9" s="168" customFormat="1" ht="19.5" customHeight="1">
      <c r="A38" s="96" t="s">
        <v>258</v>
      </c>
      <c r="B38" s="23">
        <f>636-B37</f>
        <v>416</v>
      </c>
      <c r="C38" s="72">
        <f>+B38/B39</f>
        <v>0.6540880503144654</v>
      </c>
      <c r="D38" s="23">
        <f>+F38+H38</f>
        <v>20758</v>
      </c>
      <c r="E38" s="167">
        <f>+D38/D39</f>
        <v>0.7990915040227894</v>
      </c>
      <c r="F38" s="23">
        <f>13997-F37</f>
        <v>10484</v>
      </c>
      <c r="G38" s="24">
        <f>+F38/D38</f>
        <v>0.5050582907794585</v>
      </c>
      <c r="H38" s="23">
        <f>11980-H37</f>
        <v>10274</v>
      </c>
      <c r="I38" s="24">
        <f>+H38/D38</f>
        <v>0.4949417092205415</v>
      </c>
    </row>
    <row r="39" spans="1:9" s="168" customFormat="1" ht="19.5" customHeight="1">
      <c r="A39" s="65" t="s">
        <v>12</v>
      </c>
      <c r="B39" s="97">
        <f>SUM(B37:B38)</f>
        <v>636</v>
      </c>
      <c r="C39" s="87">
        <v>0.7876712328767124</v>
      </c>
      <c r="D39" s="29">
        <f>+F39+H39</f>
        <v>25977</v>
      </c>
      <c r="E39" s="87">
        <v>0.8097233864207879</v>
      </c>
      <c r="F39" s="29">
        <f>SUM(F37:F38)</f>
        <v>13997</v>
      </c>
      <c r="G39" s="87">
        <f>+F39/D39</f>
        <v>0.5388228047888517</v>
      </c>
      <c r="H39" s="29">
        <f>SUM(H37:H38)</f>
        <v>11980</v>
      </c>
      <c r="I39" s="87">
        <f>+H39/D39</f>
        <v>0.4611771952111483</v>
      </c>
    </row>
  </sheetData>
  <mergeCells count="9">
    <mergeCell ref="A35:A36"/>
    <mergeCell ref="B35:C35"/>
    <mergeCell ref="D35:E35"/>
    <mergeCell ref="B3:I3"/>
    <mergeCell ref="D25:E25"/>
    <mergeCell ref="B5:C5"/>
    <mergeCell ref="A5:A6"/>
    <mergeCell ref="A25:A26"/>
    <mergeCell ref="B25:C25"/>
  </mergeCells>
  <printOptions horizontalCentered="1"/>
  <pageMargins left="0.984251968503937" right="0.75" top="0.984251968503937" bottom="1" header="0" footer="0"/>
  <pageSetup horizontalDpi="300" verticalDpi="300" orientation="portrait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L33"/>
  <sheetViews>
    <sheetView zoomScale="75" zoomScaleNormal="75" workbookViewId="0" topLeftCell="A14">
      <selection activeCell="B35" sqref="B35"/>
    </sheetView>
  </sheetViews>
  <sheetFormatPr defaultColWidth="11.421875" defaultRowHeight="12.75"/>
  <cols>
    <col min="1" max="1" width="25.28125" style="0" customWidth="1"/>
    <col min="2" max="3" width="8.7109375" style="0" customWidth="1"/>
    <col min="4" max="5" width="9.28125" style="0" customWidth="1"/>
    <col min="6" max="9" width="8.7109375" style="0" customWidth="1"/>
  </cols>
  <sheetData>
    <row r="1" ht="12.75">
      <c r="A1" s="2" t="s">
        <v>210</v>
      </c>
    </row>
    <row r="2" ht="13.5">
      <c r="A2" s="98"/>
    </row>
    <row r="3" spans="2:10" ht="33" customHeight="1">
      <c r="B3" s="378" t="s">
        <v>142</v>
      </c>
      <c r="C3" s="378"/>
      <c r="D3" s="378"/>
      <c r="E3" s="378"/>
      <c r="F3" s="378"/>
      <c r="G3" s="378"/>
      <c r="H3" s="378"/>
      <c r="I3" s="378"/>
      <c r="J3" s="2"/>
    </row>
    <row r="4" spans="1:5" ht="13.5">
      <c r="A4" s="99"/>
      <c r="B4" s="99"/>
      <c r="C4" s="99"/>
      <c r="D4" s="99"/>
      <c r="E4" s="99"/>
    </row>
    <row r="5" spans="1:9" ht="45" customHeight="1">
      <c r="A5" s="388" t="s">
        <v>68</v>
      </c>
      <c r="B5" s="412" t="s">
        <v>5</v>
      </c>
      <c r="C5" s="413"/>
      <c r="D5" s="410" t="s">
        <v>6</v>
      </c>
      <c r="E5" s="411"/>
      <c r="F5" s="412" t="s">
        <v>7</v>
      </c>
      <c r="G5" s="413"/>
      <c r="H5" s="385" t="s">
        <v>8</v>
      </c>
      <c r="I5" s="383"/>
    </row>
    <row r="6" spans="1:9" s="33" customFormat="1" ht="45" customHeight="1">
      <c r="A6" s="407"/>
      <c r="B6" s="101" t="s">
        <v>9</v>
      </c>
      <c r="C6" s="100" t="s">
        <v>10</v>
      </c>
      <c r="D6" s="19" t="s">
        <v>9</v>
      </c>
      <c r="E6" s="18" t="s">
        <v>10</v>
      </c>
      <c r="F6" s="19" t="s">
        <v>9</v>
      </c>
      <c r="G6" s="18" t="s">
        <v>10</v>
      </c>
      <c r="H6" s="19" t="s">
        <v>9</v>
      </c>
      <c r="I6" s="20" t="s">
        <v>10</v>
      </c>
    </row>
    <row r="7" spans="1:9" s="11" customFormat="1" ht="45" customHeight="1">
      <c r="A7" s="102" t="s">
        <v>132</v>
      </c>
      <c r="B7" s="81">
        <v>17</v>
      </c>
      <c r="C7" s="75">
        <f>B7/$B$9</f>
        <v>0.3953488372093023</v>
      </c>
      <c r="D7" s="103">
        <f>+F7+H7</f>
        <v>242</v>
      </c>
      <c r="E7" s="75">
        <f>D7/D9</f>
        <v>0.1159559175850503</v>
      </c>
      <c r="F7" s="81">
        <v>91</v>
      </c>
      <c r="G7" s="24">
        <f>F7/D7</f>
        <v>0.3760330578512397</v>
      </c>
      <c r="H7" s="81">
        <v>151</v>
      </c>
      <c r="I7" s="24">
        <f>H7/D7</f>
        <v>0.6239669421487604</v>
      </c>
    </row>
    <row r="8" spans="1:9" s="11" customFormat="1" ht="45" customHeight="1">
      <c r="A8" s="102" t="s">
        <v>133</v>
      </c>
      <c r="B8" s="81">
        <v>26</v>
      </c>
      <c r="C8" s="75">
        <f>B8/$B$9</f>
        <v>0.6046511627906976</v>
      </c>
      <c r="D8" s="104">
        <f>+F8+H8</f>
        <v>1845</v>
      </c>
      <c r="E8" s="75">
        <f>D8/$D$9</f>
        <v>0.8840440824149497</v>
      </c>
      <c r="F8" s="23">
        <v>1129</v>
      </c>
      <c r="G8" s="24">
        <f>F8/D8</f>
        <v>0.6119241192411924</v>
      </c>
      <c r="H8" s="105">
        <v>716</v>
      </c>
      <c r="I8" s="24">
        <f>H8/D8</f>
        <v>0.3880758807588076</v>
      </c>
    </row>
    <row r="9" spans="1:12" s="107" customFormat="1" ht="45" customHeight="1">
      <c r="A9" s="65" t="s">
        <v>12</v>
      </c>
      <c r="B9" s="106">
        <f>SUM(B7:B8)</f>
        <v>43</v>
      </c>
      <c r="C9" s="27">
        <f>SUM(C7:C8)</f>
        <v>1</v>
      </c>
      <c r="D9" s="26">
        <f>SUM(D7:D8)</f>
        <v>2087</v>
      </c>
      <c r="E9" s="87">
        <f>SUM(E7:E8)</f>
        <v>1</v>
      </c>
      <c r="F9" s="26">
        <f>SUM(F7:F8)</f>
        <v>1220</v>
      </c>
      <c r="G9" s="87">
        <f>F9/D9</f>
        <v>0.584571154767609</v>
      </c>
      <c r="H9" s="26">
        <f>SUM(H7:H8)</f>
        <v>867</v>
      </c>
      <c r="I9" s="87">
        <f>H9/D9</f>
        <v>0.415428845232391</v>
      </c>
      <c r="L9" s="171"/>
    </row>
    <row r="10" ht="75" customHeight="1">
      <c r="A10" s="108"/>
    </row>
    <row r="22" ht="12.75">
      <c r="J22" s="162"/>
    </row>
    <row r="24" ht="12.75">
      <c r="A24" s="2" t="s">
        <v>69</v>
      </c>
    </row>
    <row r="26" spans="1:8" ht="27.75" customHeight="1">
      <c r="A26" s="378" t="s">
        <v>174</v>
      </c>
      <c r="B26" s="378"/>
      <c r="C26" s="378"/>
      <c r="D26" s="378"/>
      <c r="E26" s="378"/>
      <c r="F26" s="378"/>
      <c r="G26" s="378"/>
      <c r="H26" s="378"/>
    </row>
    <row r="28" spans="1:9" ht="12.75">
      <c r="A28" s="400" t="s">
        <v>21</v>
      </c>
      <c r="B28" s="402" t="s">
        <v>56</v>
      </c>
      <c r="C28" s="403"/>
      <c r="D28" s="355" t="s">
        <v>6</v>
      </c>
      <c r="E28" s="356"/>
      <c r="F28" s="360" t="s">
        <v>7</v>
      </c>
      <c r="G28" s="361"/>
      <c r="H28" s="360" t="s">
        <v>8</v>
      </c>
      <c r="I28" s="414"/>
    </row>
    <row r="29" spans="1:9" ht="12.75">
      <c r="A29" s="401"/>
      <c r="B29" s="216" t="s">
        <v>9</v>
      </c>
      <c r="C29" s="217" t="s">
        <v>10</v>
      </c>
      <c r="D29" s="216" t="s">
        <v>9</v>
      </c>
      <c r="E29" s="217" t="s">
        <v>10</v>
      </c>
      <c r="F29" s="216" t="s">
        <v>9</v>
      </c>
      <c r="G29" s="217" t="s">
        <v>10</v>
      </c>
      <c r="H29" s="218" t="s">
        <v>9</v>
      </c>
      <c r="I29" s="217" t="s">
        <v>10</v>
      </c>
    </row>
    <row r="30" spans="1:9" ht="24.75" customHeight="1">
      <c r="A30" s="219" t="s">
        <v>168</v>
      </c>
      <c r="B30" s="220">
        <v>2</v>
      </c>
      <c r="C30" s="229">
        <f>+B30/$B$32</f>
        <v>0.11764705882352941</v>
      </c>
      <c r="D30" s="221">
        <f>F30+H30</f>
        <v>46</v>
      </c>
      <c r="E30" s="229">
        <f>+D30/$D$32</f>
        <v>0.19008264462809918</v>
      </c>
      <c r="F30" s="220">
        <v>20</v>
      </c>
      <c r="G30" s="123">
        <f>F30/D30</f>
        <v>0.43478260869565216</v>
      </c>
      <c r="H30" s="220">
        <v>26</v>
      </c>
      <c r="I30" s="123">
        <f>H30/D30</f>
        <v>0.5652173913043478</v>
      </c>
    </row>
    <row r="31" spans="1:9" ht="24.75" customHeight="1">
      <c r="A31" s="222" t="s">
        <v>171</v>
      </c>
      <c r="B31" s="220">
        <v>15</v>
      </c>
      <c r="C31" s="229">
        <f>+B31/$B$32</f>
        <v>0.8823529411764706</v>
      </c>
      <c r="D31" s="221">
        <f>F31+H31</f>
        <v>196</v>
      </c>
      <c r="E31" s="229">
        <f>+D31/$D$32</f>
        <v>0.8099173553719008</v>
      </c>
      <c r="F31" s="220">
        <v>71</v>
      </c>
      <c r="G31" s="123">
        <f>F31/D31</f>
        <v>0.3622448979591837</v>
      </c>
      <c r="H31" s="220">
        <v>125</v>
      </c>
      <c r="I31" s="123">
        <f>H31/D31</f>
        <v>0.6377551020408163</v>
      </c>
    </row>
    <row r="32" spans="1:9" ht="24.75" customHeight="1">
      <c r="A32" s="223" t="s">
        <v>83</v>
      </c>
      <c r="B32" s="224">
        <f>SUM(B30:B31)</f>
        <v>17</v>
      </c>
      <c r="C32" s="124">
        <f>SUM(C30:C31)</f>
        <v>1</v>
      </c>
      <c r="D32" s="224">
        <f>SUM(D30:D31)</f>
        <v>242</v>
      </c>
      <c r="E32" s="124">
        <f>SUM(E30:E31)</f>
        <v>1</v>
      </c>
      <c r="F32" s="224">
        <f>SUM(F30:F31)</f>
        <v>91</v>
      </c>
      <c r="G32" s="124">
        <f>F32/D32</f>
        <v>0.3760330578512397</v>
      </c>
      <c r="H32" s="224">
        <f>SUM(H30:H31)</f>
        <v>151</v>
      </c>
      <c r="I32" s="124">
        <f>H32/D32</f>
        <v>0.6239669421487604</v>
      </c>
    </row>
    <row r="33" spans="2:3" ht="12.75">
      <c r="B33" s="36"/>
      <c r="C33" s="36"/>
    </row>
  </sheetData>
  <mergeCells count="12">
    <mergeCell ref="H28:I28"/>
    <mergeCell ref="A26:H26"/>
    <mergeCell ref="A28:A29"/>
    <mergeCell ref="B28:C28"/>
    <mergeCell ref="D28:E28"/>
    <mergeCell ref="F28:G28"/>
    <mergeCell ref="H5:I5"/>
    <mergeCell ref="B3:I3"/>
    <mergeCell ref="A5:A6"/>
    <mergeCell ref="D5:E5"/>
    <mergeCell ref="B5:C5"/>
    <mergeCell ref="F5:G5"/>
  </mergeCells>
  <printOptions horizontalCentered="1" verticalCentered="1"/>
  <pageMargins left="0.7874015748031497" right="0.1968503937007874" top="0.5905511811023623" bottom="1" header="0" footer="0"/>
  <pageSetup horizontalDpi="300" verticalDpi="300" orientation="portrait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1:I50"/>
  <sheetViews>
    <sheetView zoomScale="75" zoomScaleNormal="75" workbookViewId="0" topLeftCell="A1">
      <selection activeCell="I23" sqref="I23"/>
    </sheetView>
  </sheetViews>
  <sheetFormatPr defaultColWidth="11.421875" defaultRowHeight="12.75"/>
  <cols>
    <col min="1" max="1" width="25.00390625" style="1" customWidth="1"/>
    <col min="2" max="9" width="9.7109375" style="1" customWidth="1"/>
  </cols>
  <sheetData>
    <row r="1" spans="1:9" ht="15">
      <c r="A1" s="2" t="s">
        <v>70</v>
      </c>
      <c r="B1" s="336"/>
      <c r="C1" s="336"/>
      <c r="D1" s="336"/>
      <c r="E1" s="336"/>
      <c r="F1" s="337"/>
      <c r="G1" s="337"/>
      <c r="H1" s="337"/>
      <c r="I1" s="337"/>
    </row>
    <row r="2" spans="1:9" ht="15">
      <c r="A2" s="337"/>
      <c r="B2" s="378" t="s">
        <v>311</v>
      </c>
      <c r="C2" s="378"/>
      <c r="D2" s="378"/>
      <c r="E2" s="378"/>
      <c r="F2" s="378"/>
      <c r="G2" s="378"/>
      <c r="H2" s="378"/>
      <c r="I2" s="378"/>
    </row>
    <row r="3" spans="1:9" ht="15">
      <c r="A3" s="337"/>
      <c r="B3" s="337"/>
      <c r="C3" s="337"/>
      <c r="D3" s="14"/>
      <c r="E3" s="14"/>
      <c r="F3" s="337"/>
      <c r="G3" s="337"/>
      <c r="H3" s="338"/>
      <c r="I3" s="339"/>
    </row>
    <row r="4" spans="1:9" ht="15.75">
      <c r="A4" s="15"/>
      <c r="B4" s="16"/>
      <c r="C4" s="16"/>
      <c r="D4" s="16"/>
      <c r="E4" s="16"/>
      <c r="H4" s="340"/>
      <c r="I4" s="52"/>
    </row>
    <row r="5" spans="1:9" ht="24.75" customHeight="1">
      <c r="A5" s="388" t="s">
        <v>4</v>
      </c>
      <c r="B5" s="385" t="s">
        <v>5</v>
      </c>
      <c r="C5" s="384"/>
      <c r="D5" s="408" t="s">
        <v>6</v>
      </c>
      <c r="E5" s="415"/>
      <c r="F5" s="416" t="s">
        <v>7</v>
      </c>
      <c r="G5" s="415"/>
      <c r="H5" s="416" t="s">
        <v>8</v>
      </c>
      <c r="I5" s="416"/>
    </row>
    <row r="6" spans="1:9" ht="24.75" customHeight="1">
      <c r="A6" s="376"/>
      <c r="B6" s="19" t="s">
        <v>9</v>
      </c>
      <c r="C6" s="18" t="s">
        <v>10</v>
      </c>
      <c r="D6" s="19" t="s">
        <v>9</v>
      </c>
      <c r="E6" s="18" t="s">
        <v>10</v>
      </c>
      <c r="F6" s="19" t="s">
        <v>9</v>
      </c>
      <c r="G6" s="18" t="s">
        <v>10</v>
      </c>
      <c r="H6" s="19" t="s">
        <v>9</v>
      </c>
      <c r="I6" s="20" t="s">
        <v>10</v>
      </c>
    </row>
    <row r="7" spans="1:9" ht="24.75" customHeight="1">
      <c r="A7" s="21" t="s">
        <v>172</v>
      </c>
      <c r="B7" s="22">
        <v>7</v>
      </c>
      <c r="C7" s="167">
        <f>+B7/$B$10</f>
        <v>0.5833333333333334</v>
      </c>
      <c r="D7" s="34">
        <f>+F7+H7</f>
        <v>3084</v>
      </c>
      <c r="E7" s="167">
        <f>+D7/$D$10</f>
        <v>0.6047058823529412</v>
      </c>
      <c r="F7" s="34">
        <v>2922</v>
      </c>
      <c r="G7" s="24">
        <f>+F7/D7</f>
        <v>0.9474708171206225</v>
      </c>
      <c r="H7" s="34">
        <v>162</v>
      </c>
      <c r="I7" s="24">
        <f>+H7/D7</f>
        <v>0.05252918287937743</v>
      </c>
    </row>
    <row r="8" spans="1:9" ht="24.75" customHeight="1">
      <c r="A8" s="10" t="s">
        <v>234</v>
      </c>
      <c r="B8" s="35">
        <v>1</v>
      </c>
      <c r="C8" s="167">
        <f>+B8/$B$10</f>
        <v>0.08333333333333333</v>
      </c>
      <c r="D8" s="34">
        <f>+F8+H8</f>
        <v>38</v>
      </c>
      <c r="E8" s="167">
        <f>+D8/$D$10</f>
        <v>0.007450980392156863</v>
      </c>
      <c r="F8" s="34">
        <v>35</v>
      </c>
      <c r="G8" s="24">
        <f>+F8/D8</f>
        <v>0.9210526315789473</v>
      </c>
      <c r="H8" s="34">
        <v>3</v>
      </c>
      <c r="I8" s="24">
        <f>+H8/D8</f>
        <v>0.07894736842105263</v>
      </c>
    </row>
    <row r="9" spans="1:9" ht="24.75" customHeight="1">
      <c r="A9" s="21" t="s">
        <v>173</v>
      </c>
      <c r="B9" s="35">
        <v>4</v>
      </c>
      <c r="C9" s="167">
        <f>+B9/$B$10</f>
        <v>0.3333333333333333</v>
      </c>
      <c r="D9" s="34">
        <f>+F9+H9</f>
        <v>1978</v>
      </c>
      <c r="E9" s="167">
        <f>+D9/$D$10</f>
        <v>0.38784313725490194</v>
      </c>
      <c r="F9" s="34">
        <v>1320</v>
      </c>
      <c r="G9" s="24">
        <f>+F9/D9</f>
        <v>0.6673407482305359</v>
      </c>
      <c r="H9" s="34">
        <v>658</v>
      </c>
      <c r="I9" s="24">
        <f>+H9/D9</f>
        <v>0.3326592517694641</v>
      </c>
    </row>
    <row r="10" spans="1:9" ht="24.75" customHeight="1">
      <c r="A10" s="25" t="s">
        <v>12</v>
      </c>
      <c r="B10" s="26">
        <f>SUM(B7:B9)</f>
        <v>12</v>
      </c>
      <c r="C10" s="27">
        <f>SUM(C7:C9)</f>
        <v>1</v>
      </c>
      <c r="D10" s="26">
        <f>SUM(D7:D9)</f>
        <v>5100</v>
      </c>
      <c r="E10" s="28">
        <f>SUM(E7:E9)</f>
        <v>1</v>
      </c>
      <c r="F10" s="26">
        <f>SUM(F7:F9)</f>
        <v>4277</v>
      </c>
      <c r="G10" s="30">
        <f>+F10/D10</f>
        <v>0.8386274509803922</v>
      </c>
      <c r="H10" s="26">
        <f>SUM(H7:H9)</f>
        <v>823</v>
      </c>
      <c r="I10" s="28">
        <f>+H10/D10</f>
        <v>0.16137254901960785</v>
      </c>
    </row>
    <row r="11" spans="1:9" ht="24.75" customHeight="1">
      <c r="A11" s="169"/>
      <c r="B11" s="274"/>
      <c r="C11" s="176"/>
      <c r="D11" s="274"/>
      <c r="E11" s="275"/>
      <c r="F11" s="274"/>
      <c r="G11" s="276"/>
      <c r="H11" s="274"/>
      <c r="I11" s="275"/>
    </row>
    <row r="12" spans="1:9" ht="15.75" customHeight="1">
      <c r="A12" s="169"/>
      <c r="B12" s="274"/>
      <c r="C12" s="176"/>
      <c r="D12" s="274"/>
      <c r="E12" s="275"/>
      <c r="F12" s="274"/>
      <c r="G12" s="276"/>
      <c r="H12" s="274"/>
      <c r="I12" s="275"/>
    </row>
    <row r="13" spans="1:5" ht="5.25" customHeight="1">
      <c r="A13" s="21"/>
      <c r="B13" s="31"/>
      <c r="C13" s="31"/>
      <c r="D13" s="32"/>
      <c r="E13" s="32"/>
    </row>
    <row r="14" spans="1:5" ht="15.75">
      <c r="A14" s="21"/>
      <c r="B14" s="31"/>
      <c r="C14" s="31"/>
      <c r="D14" s="32"/>
      <c r="E14" s="32"/>
    </row>
    <row r="15" spans="1:5" ht="15.75">
      <c r="A15" s="21"/>
      <c r="B15" s="31"/>
      <c r="C15" s="31"/>
      <c r="D15" s="32"/>
      <c r="E15" s="32"/>
    </row>
    <row r="16" spans="1:5" ht="15.75">
      <c r="A16" s="21"/>
      <c r="B16" s="31"/>
      <c r="C16" s="31"/>
      <c r="D16" s="32"/>
      <c r="E16" s="32"/>
    </row>
    <row r="17" spans="1:5" ht="15.75">
      <c r="A17" s="21"/>
      <c r="B17" s="31"/>
      <c r="C17" s="31"/>
      <c r="D17" s="32"/>
      <c r="E17" s="32"/>
    </row>
    <row r="18" spans="1:5" ht="15.75">
      <c r="A18" s="21"/>
      <c r="B18" s="31"/>
      <c r="C18" s="31"/>
      <c r="D18" s="32"/>
      <c r="E18" s="32"/>
    </row>
    <row r="19" spans="1:5" ht="15.75">
      <c r="A19" s="21"/>
      <c r="B19" s="31"/>
      <c r="C19" s="31"/>
      <c r="D19" s="32"/>
      <c r="E19" s="32"/>
    </row>
    <row r="20" spans="1:5" ht="15.75">
      <c r="A20" s="21"/>
      <c r="B20" s="31"/>
      <c r="C20" s="31"/>
      <c r="D20" s="32"/>
      <c r="E20" s="32"/>
    </row>
    <row r="21" spans="1:5" ht="15.75">
      <c r="A21" s="21"/>
      <c r="B21" s="31"/>
      <c r="C21" s="31"/>
      <c r="D21" s="32"/>
      <c r="E21" s="32"/>
    </row>
    <row r="22" spans="1:5" ht="15.75">
      <c r="A22" s="21"/>
      <c r="B22" s="31"/>
      <c r="C22" s="31"/>
      <c r="D22" s="32"/>
      <c r="E22" s="32"/>
    </row>
    <row r="23" spans="1:5" ht="15.75">
      <c r="A23" s="21"/>
      <c r="B23" s="31"/>
      <c r="C23" s="31"/>
      <c r="D23" s="32"/>
      <c r="E23" s="32"/>
    </row>
    <row r="24" spans="1:5" ht="15.75">
      <c r="A24" s="21"/>
      <c r="B24" s="31"/>
      <c r="C24" s="31"/>
      <c r="D24" s="32"/>
      <c r="E24" s="32"/>
    </row>
    <row r="25" spans="1:5" ht="15.75">
      <c r="A25" s="21"/>
      <c r="B25" s="31"/>
      <c r="C25" s="31"/>
      <c r="D25" s="32"/>
      <c r="E25" s="32"/>
    </row>
    <row r="26" spans="2:5" ht="12.75">
      <c r="B26" s="34"/>
      <c r="C26" s="34"/>
      <c r="D26" s="35"/>
      <c r="E26" s="35"/>
    </row>
    <row r="27" spans="2:8" ht="12.75">
      <c r="B27" s="5"/>
      <c r="C27" s="5"/>
      <c r="D27" s="5"/>
      <c r="E27" s="5"/>
      <c r="H27" s="341"/>
    </row>
    <row r="28" spans="2:5" ht="12.75">
      <c r="B28" s="5"/>
      <c r="C28" s="5"/>
      <c r="D28" s="5"/>
      <c r="E28" s="5"/>
    </row>
    <row r="29" spans="1:9" ht="14.25">
      <c r="A29" s="82" t="s">
        <v>71</v>
      </c>
      <c r="B29" s="89"/>
      <c r="C29" s="91"/>
      <c r="D29" s="89"/>
      <c r="E29" s="90"/>
      <c r="F29" s="89"/>
      <c r="G29" s="90"/>
      <c r="H29" s="89"/>
      <c r="I29" s="90"/>
    </row>
    <row r="30" spans="2:9" ht="12.75">
      <c r="B30" s="5"/>
      <c r="C30" s="93"/>
      <c r="D30" s="40"/>
      <c r="E30" s="93"/>
      <c r="F30" s="40"/>
      <c r="G30" s="93"/>
      <c r="H30" s="40"/>
      <c r="I30" s="93"/>
    </row>
    <row r="31" spans="1:9" ht="12.75" customHeight="1">
      <c r="A31" s="417" t="s">
        <v>310</v>
      </c>
      <c r="B31" s="417"/>
      <c r="C31" s="417"/>
      <c r="D31" s="417"/>
      <c r="E31" s="417"/>
      <c r="F31" s="417"/>
      <c r="G31" s="417"/>
      <c r="H31" s="417"/>
      <c r="I31" s="417"/>
    </row>
    <row r="32" spans="1:9" ht="12.75">
      <c r="A32" s="102"/>
      <c r="B32" s="94"/>
      <c r="C32" s="94"/>
      <c r="D32" s="95"/>
      <c r="E32" s="95"/>
      <c r="F32" s="95"/>
      <c r="G32" s="95"/>
      <c r="H32" s="95"/>
      <c r="I32" s="95"/>
    </row>
    <row r="33" spans="1:9" ht="30" customHeight="1">
      <c r="A33" s="388" t="s">
        <v>65</v>
      </c>
      <c r="B33" s="387" t="s">
        <v>56</v>
      </c>
      <c r="C33" s="388"/>
      <c r="D33" s="408" t="s">
        <v>6</v>
      </c>
      <c r="E33" s="384"/>
      <c r="F33" s="85" t="s">
        <v>7</v>
      </c>
      <c r="G33" s="84"/>
      <c r="H33" s="85" t="s">
        <v>8</v>
      </c>
      <c r="I33" s="85"/>
    </row>
    <row r="34" spans="1:9" ht="30" customHeight="1">
      <c r="A34" s="376" t="s">
        <v>66</v>
      </c>
      <c r="B34" s="19" t="s">
        <v>9</v>
      </c>
      <c r="C34" s="18" t="s">
        <v>10</v>
      </c>
      <c r="D34" s="18" t="s">
        <v>9</v>
      </c>
      <c r="E34" s="18" t="s">
        <v>10</v>
      </c>
      <c r="F34" s="18" t="s">
        <v>9</v>
      </c>
      <c r="G34" s="18" t="s">
        <v>10</v>
      </c>
      <c r="H34" s="19" t="s">
        <v>9</v>
      </c>
      <c r="I34" s="50" t="s">
        <v>10</v>
      </c>
    </row>
    <row r="35" spans="1:9" ht="30" customHeight="1">
      <c r="A35" s="21" t="s">
        <v>22</v>
      </c>
      <c r="B35" s="52">
        <v>0</v>
      </c>
      <c r="C35" s="72">
        <f>+B35/B37</f>
        <v>0</v>
      </c>
      <c r="D35" s="23">
        <f>+F35+H35</f>
        <v>0</v>
      </c>
      <c r="E35" s="167">
        <f>+D35/D37</f>
        <v>0</v>
      </c>
      <c r="F35" s="23">
        <v>0</v>
      </c>
      <c r="G35" s="24">
        <v>0</v>
      </c>
      <c r="H35" s="23">
        <v>0</v>
      </c>
      <c r="I35" s="24">
        <v>0</v>
      </c>
    </row>
    <row r="36" spans="1:9" ht="30" customHeight="1">
      <c r="A36" s="21" t="s">
        <v>24</v>
      </c>
      <c r="B36" s="23">
        <f>+B10-B35</f>
        <v>12</v>
      </c>
      <c r="C36" s="72">
        <f>+B36/B37</f>
        <v>1</v>
      </c>
      <c r="D36" s="23">
        <f>+F36+H36</f>
        <v>5100</v>
      </c>
      <c r="E36" s="167">
        <f>+D36/D37</f>
        <v>1</v>
      </c>
      <c r="F36" s="23">
        <f>+F10-F35</f>
        <v>4277</v>
      </c>
      <c r="G36" s="24">
        <f>+F36/D36</f>
        <v>0.8386274509803922</v>
      </c>
      <c r="H36" s="23">
        <f>+H10-H35</f>
        <v>823</v>
      </c>
      <c r="I36" s="24">
        <f>+H36/D36</f>
        <v>0.16137254901960785</v>
      </c>
    </row>
    <row r="37" spans="1:9" ht="30" customHeight="1">
      <c r="A37" s="65" t="s">
        <v>12</v>
      </c>
      <c r="B37" s="97">
        <f>SUM(B35:B36)</f>
        <v>12</v>
      </c>
      <c r="C37" s="87">
        <v>0.7876712328767124</v>
      </c>
      <c r="D37" s="29">
        <f>+F37+H37</f>
        <v>5100</v>
      </c>
      <c r="E37" s="87">
        <v>0.8097233864207879</v>
      </c>
      <c r="F37" s="29">
        <f>SUM(F35:F36)</f>
        <v>4277</v>
      </c>
      <c r="G37" s="87">
        <f>+F37/D37</f>
        <v>0.8386274509803922</v>
      </c>
      <c r="H37" s="29">
        <f>SUM(H35:H36)</f>
        <v>823</v>
      </c>
      <c r="I37" s="87">
        <f>+H37/D37</f>
        <v>0.16137254901960785</v>
      </c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2:5" ht="12.75">
      <c r="B40" s="5"/>
      <c r="C40" s="5"/>
      <c r="D40" s="5"/>
      <c r="E40" s="5"/>
    </row>
    <row r="41" spans="2:5" ht="12.75">
      <c r="B41" s="5"/>
      <c r="C41" s="5"/>
      <c r="D41" s="5"/>
      <c r="E41" s="5"/>
    </row>
    <row r="42" spans="2:5" ht="12.75">
      <c r="B42" s="5"/>
      <c r="C42" s="5"/>
      <c r="D42" s="5"/>
      <c r="E42" s="5"/>
    </row>
    <row r="43" spans="2:5" ht="12.75">
      <c r="B43" s="5"/>
      <c r="C43" s="5"/>
      <c r="D43" s="5"/>
      <c r="E43" s="5"/>
    </row>
    <row r="44" spans="2:5" ht="12.75">
      <c r="B44" s="5"/>
      <c r="C44" s="5"/>
      <c r="D44" s="5"/>
      <c r="E44" s="5"/>
    </row>
    <row r="45" spans="2:5" ht="12.75">
      <c r="B45" s="5"/>
      <c r="C45" s="5"/>
      <c r="D45" s="5"/>
      <c r="E45" s="5"/>
    </row>
    <row r="46" spans="2:5" ht="12.75">
      <c r="B46" s="5"/>
      <c r="C46" s="5"/>
      <c r="D46" s="5"/>
      <c r="E46" s="5"/>
    </row>
    <row r="47" spans="2:5" ht="12.75">
      <c r="B47" s="5"/>
      <c r="C47" s="5"/>
      <c r="D47" s="5"/>
      <c r="E47" s="5"/>
    </row>
    <row r="48" spans="2:5" ht="12.75">
      <c r="B48" s="5"/>
      <c r="C48" s="5"/>
      <c r="D48" s="5"/>
      <c r="E48" s="5"/>
    </row>
    <row r="49" spans="2:5" ht="12.75">
      <c r="B49" s="5"/>
      <c r="C49" s="5"/>
      <c r="D49" s="5"/>
      <c r="E49" s="5"/>
    </row>
    <row r="50" spans="2:5" ht="12.75">
      <c r="B50" s="5"/>
      <c r="C50" s="5"/>
      <c r="D50" s="5"/>
      <c r="E50" s="5"/>
    </row>
  </sheetData>
  <mergeCells count="10">
    <mergeCell ref="A31:I31"/>
    <mergeCell ref="A33:A34"/>
    <mergeCell ref="B33:C33"/>
    <mergeCell ref="D33:E33"/>
    <mergeCell ref="B2:I2"/>
    <mergeCell ref="A5:A6"/>
    <mergeCell ref="B5:C5"/>
    <mergeCell ref="D5:E5"/>
    <mergeCell ref="F5:G5"/>
    <mergeCell ref="H5:I5"/>
  </mergeCells>
  <printOptions horizontalCentered="1" verticalCentered="1"/>
  <pageMargins left="0.5905511811023623" right="0.75" top="0.5905511811023623" bottom="1" header="0" footer="0.5118110236220472"/>
  <pageSetup horizontalDpi="300" verticalDpi="300" orientation="portrait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4"/>
  <dimension ref="A1:K21"/>
  <sheetViews>
    <sheetView zoomScale="75" zoomScaleNormal="75" workbookViewId="0" topLeftCell="A1">
      <selection activeCell="A2" sqref="A1:A2"/>
    </sheetView>
  </sheetViews>
  <sheetFormatPr defaultColWidth="11.421875" defaultRowHeight="12.75"/>
  <cols>
    <col min="1" max="1" width="16.7109375" style="0" customWidth="1"/>
    <col min="2" max="5" width="9.28125" style="36" customWidth="1"/>
    <col min="6" max="9" width="9.28125" style="0" customWidth="1"/>
  </cols>
  <sheetData>
    <row r="1" spans="1:5" s="13" customFormat="1" ht="15" customHeight="1">
      <c r="A1" s="2" t="s">
        <v>84</v>
      </c>
      <c r="B1" s="12"/>
      <c r="C1" s="12"/>
      <c r="D1" s="12"/>
      <c r="E1" s="12"/>
    </row>
    <row r="2" spans="1:5" s="13" customFormat="1" ht="15" customHeight="1">
      <c r="A2" s="2"/>
      <c r="B2" s="12"/>
      <c r="C2" s="12"/>
      <c r="D2" s="12"/>
      <c r="E2" s="12"/>
    </row>
    <row r="3" spans="2:10" s="13" customFormat="1" ht="33" customHeight="1">
      <c r="B3" s="378" t="s">
        <v>299</v>
      </c>
      <c r="C3" s="378"/>
      <c r="D3" s="378"/>
      <c r="E3" s="378"/>
      <c r="F3" s="378"/>
      <c r="G3" s="378"/>
      <c r="H3" s="378"/>
      <c r="I3" s="378"/>
      <c r="J3" s="12"/>
    </row>
    <row r="4" spans="1:9" ht="15.75">
      <c r="A4" s="15"/>
      <c r="B4" s="16"/>
      <c r="C4" s="16"/>
      <c r="D4" s="16"/>
      <c r="E4" s="16"/>
      <c r="H4" s="109"/>
      <c r="I4" s="17"/>
    </row>
    <row r="5" spans="1:9" s="33" customFormat="1" ht="24" customHeight="1">
      <c r="A5" s="388" t="s">
        <v>4</v>
      </c>
      <c r="B5" s="385" t="s">
        <v>5</v>
      </c>
      <c r="C5" s="384"/>
      <c r="D5" s="408" t="s">
        <v>6</v>
      </c>
      <c r="E5" s="415"/>
      <c r="F5" s="416" t="s">
        <v>7</v>
      </c>
      <c r="G5" s="415"/>
      <c r="H5" s="416" t="s">
        <v>8</v>
      </c>
      <c r="I5" s="416"/>
    </row>
    <row r="6" spans="1:9" s="33" customFormat="1" ht="24.75" customHeight="1">
      <c r="A6" s="376"/>
      <c r="B6" s="19" t="s">
        <v>9</v>
      </c>
      <c r="C6" s="18" t="s">
        <v>10</v>
      </c>
      <c r="D6" s="19" t="s">
        <v>9</v>
      </c>
      <c r="E6" s="18" t="s">
        <v>10</v>
      </c>
      <c r="F6" s="19" t="s">
        <v>9</v>
      </c>
      <c r="G6" s="18" t="s">
        <v>10</v>
      </c>
      <c r="H6" s="19" t="s">
        <v>9</v>
      </c>
      <c r="I6" s="20" t="s">
        <v>10</v>
      </c>
    </row>
    <row r="7" spans="1:11" s="33" customFormat="1" ht="39.75" customHeight="1">
      <c r="A7" s="118" t="s">
        <v>11</v>
      </c>
      <c r="B7" s="22">
        <v>1</v>
      </c>
      <c r="C7" s="167">
        <f>+B7/$B$8</f>
        <v>1</v>
      </c>
      <c r="D7" s="23">
        <f>SUM(F7+H7)</f>
        <v>194</v>
      </c>
      <c r="E7" s="167">
        <f>+D7/$D$8</f>
        <v>1</v>
      </c>
      <c r="F7" s="52">
        <v>136</v>
      </c>
      <c r="G7" s="43">
        <f>+F7/D7</f>
        <v>0.7010309278350515</v>
      </c>
      <c r="H7" s="52">
        <v>58</v>
      </c>
      <c r="I7" s="43">
        <f>+H7/D7</f>
        <v>0.29896907216494845</v>
      </c>
      <c r="K7" s="118"/>
    </row>
    <row r="8" spans="1:11" s="33" customFormat="1" ht="39.75" customHeight="1">
      <c r="A8" s="26" t="s">
        <v>12</v>
      </c>
      <c r="B8" s="26">
        <f>SUM(B7:B7)</f>
        <v>1</v>
      </c>
      <c r="C8" s="27">
        <f>SUM(C7:C7)</f>
        <v>1</v>
      </c>
      <c r="D8" s="26">
        <f>SUM(D7:D7)</f>
        <v>194</v>
      </c>
      <c r="E8" s="28">
        <f>SUM(E7:E7)</f>
        <v>1</v>
      </c>
      <c r="F8" s="26">
        <f>SUM(F7:F7)</f>
        <v>136</v>
      </c>
      <c r="G8" s="30">
        <f>+F8/D8</f>
        <v>0.7010309278350515</v>
      </c>
      <c r="H8" s="26">
        <f>SUM(H7:H7)</f>
        <v>58</v>
      </c>
      <c r="I8" s="28">
        <f>+H8/D8</f>
        <v>0.29896907216494845</v>
      </c>
      <c r="K8" s="118"/>
    </row>
    <row r="9" spans="1:11" ht="67.5" customHeight="1">
      <c r="A9" s="21"/>
      <c r="B9" s="31"/>
      <c r="C9" s="31"/>
      <c r="D9" s="32"/>
      <c r="E9" s="32"/>
      <c r="F9" s="1"/>
      <c r="G9" s="1"/>
      <c r="H9" s="1"/>
      <c r="I9" s="1"/>
      <c r="K9" s="118"/>
    </row>
    <row r="10" spans="2:11" s="33" customFormat="1" ht="24.75" customHeight="1">
      <c r="B10" s="34"/>
      <c r="C10" s="34"/>
      <c r="D10" s="35"/>
      <c r="E10" s="35"/>
      <c r="K10" s="118"/>
    </row>
    <row r="11" ht="12.75">
      <c r="K11" s="118"/>
    </row>
    <row r="12" ht="12.75">
      <c r="K12" s="117"/>
    </row>
    <row r="13" ht="12.75">
      <c r="K13" s="118"/>
    </row>
    <row r="14" ht="12.75">
      <c r="K14" s="117"/>
    </row>
    <row r="21" ht="12.75">
      <c r="H21" s="37"/>
    </row>
  </sheetData>
  <mergeCells count="6">
    <mergeCell ref="B3:I3"/>
    <mergeCell ref="H5:I5"/>
    <mergeCell ref="A5:A6"/>
    <mergeCell ref="B5:C5"/>
    <mergeCell ref="D5:E5"/>
    <mergeCell ref="F5:G5"/>
  </mergeCells>
  <printOptions horizontalCentered="1" verticalCentered="1"/>
  <pageMargins left="0.7874015748031497" right="0.1968503937007874" top="0.5905511811023623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Estado de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Sectoria de Programacion</dc:creator>
  <cp:keywords/>
  <dc:description/>
  <cp:lastModifiedBy>Carmen_Cabrera</cp:lastModifiedBy>
  <cp:lastPrinted>2003-02-05T19:49:15Z</cp:lastPrinted>
  <dcterms:created xsi:type="dcterms:W3CDTF">1998-01-12T20:12:41Z</dcterms:created>
  <dcterms:modified xsi:type="dcterms:W3CDTF">2003-10-02T12:47:11Z</dcterms:modified>
  <cp:category/>
  <cp:version/>
  <cp:contentType/>
  <cp:contentStatus/>
</cp:coreProperties>
</file>